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8145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1.sz.2.2.sz." sheetId="8" r:id="rId8"/>
    <sheet name="3.sz.mell." sheetId="9" r:id="rId9"/>
    <sheet name="4.sz.mell." sheetId="10" r:id="rId10"/>
    <sheet name="5. sz. mell. " sheetId="11" r:id="rId11"/>
    <sheet name="6.1 sz. mell" sheetId="55" r:id="rId12"/>
    <sheet name="6.2. sz. mell." sheetId="56" r:id="rId13"/>
    <sheet name="07 A" sheetId="49" r:id="rId14"/>
    <sheet name="1. tájékoztató tábla" sheetId="34" r:id="rId15"/>
    <sheet name="2. tájékoztató tábla" sheetId="35" r:id="rId16"/>
    <sheet name="3. tájékoztató tábla" sheetId="36" r:id="rId17"/>
    <sheet name="4. tájékoztató tábla" sheetId="37" r:id="rId18"/>
    <sheet name="5. tájékoztató tábla" sheetId="38" r:id="rId19"/>
    <sheet name="6.tájékoztató" sheetId="51" r:id="rId20"/>
    <sheet name="7. tájékoztató tábla" sheetId="43" r:id="rId21"/>
    <sheet name="8.tájékozatató" sheetId="45" r:id="rId22"/>
    <sheet name="9.tájékoztató" sheetId="50" r:id="rId23"/>
  </sheets>
  <definedNames>
    <definedName name="_xlnm.Print_Titles" localSheetId="11">'6.1 sz. mell'!$A:$C</definedName>
    <definedName name="_xlnm.Print_Titles" localSheetId="12">'6.2. sz. mell.'!$A:$C</definedName>
    <definedName name="_xlnm.Print_Area" localSheetId="13">'07 A'!$A$1:$C$23</definedName>
    <definedName name="_xlnm.Print_Area" localSheetId="1">'1.1.sz.mell.'!$A$1:$F$153</definedName>
    <definedName name="_xlnm.Print_Area" localSheetId="2">'1.2.sz.mell.'!$A$1:$E$154</definedName>
    <definedName name="_xlnm.Print_Area" localSheetId="3">'1.3.sz.mell.'!$A$1:$E$153</definedName>
    <definedName name="_xlnm.Print_Area" localSheetId="4">'1.4.sz.mell.'!$A$1:$E$153</definedName>
    <definedName name="_xlnm.Print_Area" localSheetId="5">'2.1.sz.mell  '!$A$1:$J$33</definedName>
    <definedName name="_xlnm.Print_Area" localSheetId="11">'6.1 sz. mell'!$A$1:$CX$146</definedName>
    <definedName name="_xlnm.Print_Area" localSheetId="12">'6.2. sz. mell.'!$A$1:$EB$149</definedName>
  </definedNames>
  <calcPr calcId="125725" fullCalcOnLoad="1"/>
</workbook>
</file>

<file path=xl/calcChain.xml><?xml version="1.0" encoding="utf-8"?>
<calcChain xmlns="http://schemas.openxmlformats.org/spreadsheetml/2006/main">
  <c r="A2" i="43"/>
  <c r="F1"/>
  <c r="J1" i="36"/>
  <c r="I1" i="35"/>
  <c r="K1" i="34"/>
  <c r="N1" i="11"/>
  <c r="H1" i="10"/>
  <c r="H1" i="9"/>
  <c r="J1" i="7"/>
  <c r="J1" i="6"/>
  <c r="G7" i="10"/>
  <c r="F13" i="9"/>
  <c r="E13"/>
  <c r="F5"/>
  <c r="F41"/>
  <c r="E5"/>
  <c r="E41"/>
  <c r="B13"/>
  <c r="B5"/>
  <c r="B41" s="1"/>
  <c r="D93" i="4"/>
  <c r="D146"/>
  <c r="E146"/>
  <c r="C146"/>
  <c r="D109"/>
  <c r="D127" s="1"/>
  <c r="D147" s="1"/>
  <c r="E109"/>
  <c r="C109"/>
  <c r="E93"/>
  <c r="E127" s="1"/>
  <c r="C93"/>
  <c r="C127"/>
  <c r="C147" s="1"/>
  <c r="D109" i="3"/>
  <c r="E109"/>
  <c r="C109"/>
  <c r="C126" s="1"/>
  <c r="C148" s="1"/>
  <c r="D93"/>
  <c r="D126" s="1"/>
  <c r="E93"/>
  <c r="E126"/>
  <c r="C93"/>
  <c r="C147"/>
  <c r="E136"/>
  <c r="E147" s="1"/>
  <c r="F136"/>
  <c r="D136"/>
  <c r="D147" s="1"/>
  <c r="K96" i="55"/>
  <c r="K91" s="1"/>
  <c r="L96"/>
  <c r="L91" s="1"/>
  <c r="L124" s="1"/>
  <c r="BP91" i="56"/>
  <c r="BP124" s="1"/>
  <c r="BQ91"/>
  <c r="BR91"/>
  <c r="BS91"/>
  <c r="W91" s="1"/>
  <c r="BT91"/>
  <c r="BU91"/>
  <c r="BV91"/>
  <c r="BW91"/>
  <c r="BX91"/>
  <c r="BY91"/>
  <c r="BZ91"/>
  <c r="CA91"/>
  <c r="CB91"/>
  <c r="CB124"/>
  <c r="CC91"/>
  <c r="CD91"/>
  <c r="CE91"/>
  <c r="CF91"/>
  <c r="CF124" s="1"/>
  <c r="CG91"/>
  <c r="CH91"/>
  <c r="CI91"/>
  <c r="CI124" s="1"/>
  <c r="CJ91"/>
  <c r="CK91"/>
  <c r="CL91"/>
  <c r="CL124" s="1"/>
  <c r="CL145" s="1"/>
  <c r="CM91"/>
  <c r="CN91"/>
  <c r="CN124" s="1"/>
  <c r="CO91"/>
  <c r="CP91"/>
  <c r="CQ91"/>
  <c r="CR91"/>
  <c r="CR124"/>
  <c r="CS91"/>
  <c r="CT91"/>
  <c r="CU91"/>
  <c r="CV91"/>
  <c r="V91" s="1"/>
  <c r="CW91"/>
  <c r="CX91"/>
  <c r="CY91"/>
  <c r="BC91" s="1"/>
  <c r="CZ91"/>
  <c r="DA91"/>
  <c r="DB91"/>
  <c r="DB124" s="1"/>
  <c r="DB145" s="1"/>
  <c r="DC91"/>
  <c r="DD91"/>
  <c r="DE91"/>
  <c r="DF91"/>
  <c r="DG91"/>
  <c r="DH91"/>
  <c r="DH124"/>
  <c r="DI91"/>
  <c r="DJ91"/>
  <c r="DK91"/>
  <c r="DL91"/>
  <c r="DM91"/>
  <c r="DN91"/>
  <c r="DO91"/>
  <c r="BD91" s="1"/>
  <c r="DP91"/>
  <c r="DQ91"/>
  <c r="DR91"/>
  <c r="DR124" s="1"/>
  <c r="DR145" s="1"/>
  <c r="DS91"/>
  <c r="DW91"/>
  <c r="DX91"/>
  <c r="DY91"/>
  <c r="BE91" s="1"/>
  <c r="DZ91"/>
  <c r="EA91"/>
  <c r="EB91"/>
  <c r="EB124" s="1"/>
  <c r="BO91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T144" s="1"/>
  <c r="CF144"/>
  <c r="CG144"/>
  <c r="CH144"/>
  <c r="CI144"/>
  <c r="CJ144"/>
  <c r="CK144"/>
  <c r="CL144"/>
  <c r="CM144"/>
  <c r="S144" s="1"/>
  <c r="CN144"/>
  <c r="CO144"/>
  <c r="CP144"/>
  <c r="CQ144"/>
  <c r="CR144"/>
  <c r="CS144"/>
  <c r="CT144"/>
  <c r="CU144"/>
  <c r="CV144"/>
  <c r="CW144"/>
  <c r="CX144"/>
  <c r="CY144"/>
  <c r="CZ144"/>
  <c r="DA144"/>
  <c r="DB144"/>
  <c r="DC144"/>
  <c r="DD144"/>
  <c r="DE144"/>
  <c r="DF144"/>
  <c r="DG144"/>
  <c r="DH144"/>
  <c r="DI144"/>
  <c r="DJ144"/>
  <c r="DK144"/>
  <c r="DL144"/>
  <c r="DM144"/>
  <c r="DN144"/>
  <c r="DO144"/>
  <c r="DP144"/>
  <c r="DQ144"/>
  <c r="DR144"/>
  <c r="DS144"/>
  <c r="DT144"/>
  <c r="DU144"/>
  <c r="DV144"/>
  <c r="DW144"/>
  <c r="DX144"/>
  <c r="DY144"/>
  <c r="DZ144"/>
  <c r="EA144"/>
  <c r="EB144"/>
  <c r="BO144"/>
  <c r="L134" i="55"/>
  <c r="L144"/>
  <c r="E144"/>
  <c r="F144"/>
  <c r="G144"/>
  <c r="H144"/>
  <c r="I144"/>
  <c r="M144"/>
  <c r="N144"/>
  <c r="O144"/>
  <c r="P144"/>
  <c r="Q144"/>
  <c r="R144"/>
  <c r="S144"/>
  <c r="T144"/>
  <c r="U144"/>
  <c r="V144"/>
  <c r="W144"/>
  <c r="X144"/>
  <c r="Y144"/>
  <c r="Z144"/>
  <c r="AA144"/>
  <c r="AB144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W144"/>
  <c r="AX144"/>
  <c r="AY144"/>
  <c r="AZ144"/>
  <c r="BA144"/>
  <c r="BB144"/>
  <c r="BC144"/>
  <c r="BD144"/>
  <c r="BE144"/>
  <c r="BF144"/>
  <c r="BG144"/>
  <c r="BH144"/>
  <c r="BI144"/>
  <c r="BJ144"/>
  <c r="BK144"/>
  <c r="BL144"/>
  <c r="BM144"/>
  <c r="BN144"/>
  <c r="BO144"/>
  <c r="BP144"/>
  <c r="BQ144"/>
  <c r="BR144"/>
  <c r="BS144"/>
  <c r="BT144"/>
  <c r="BU144"/>
  <c r="BV144"/>
  <c r="BW144"/>
  <c r="BX144"/>
  <c r="BY144"/>
  <c r="BZ144"/>
  <c r="CA144"/>
  <c r="CB144"/>
  <c r="CC144"/>
  <c r="CD144"/>
  <c r="CE144"/>
  <c r="CF144"/>
  <c r="CG144"/>
  <c r="CH144"/>
  <c r="CI144"/>
  <c r="CJ144"/>
  <c r="CK144"/>
  <c r="CL144"/>
  <c r="CM144"/>
  <c r="CN144"/>
  <c r="CO144"/>
  <c r="CP144"/>
  <c r="CQ144"/>
  <c r="CR144"/>
  <c r="CS144"/>
  <c r="CT144"/>
  <c r="CU144"/>
  <c r="D144"/>
  <c r="CW110"/>
  <c r="T110" i="56"/>
  <c r="U108"/>
  <c r="T108"/>
  <c r="CX108" i="55"/>
  <c r="CW108"/>
  <c r="G107"/>
  <c r="H107"/>
  <c r="I107"/>
  <c r="J107"/>
  <c r="K107"/>
  <c r="K124" s="1"/>
  <c r="L107"/>
  <c r="M107"/>
  <c r="N107"/>
  <c r="O107"/>
  <c r="P107"/>
  <c r="Q107"/>
  <c r="R107"/>
  <c r="S107"/>
  <c r="T107"/>
  <c r="U107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Q124" s="1"/>
  <c r="AR107"/>
  <c r="AS107"/>
  <c r="AT107"/>
  <c r="AU107"/>
  <c r="AV107"/>
  <c r="AW107"/>
  <c r="AX107"/>
  <c r="AY107"/>
  <c r="AZ107"/>
  <c r="BA107"/>
  <c r="BB107"/>
  <c r="BC107"/>
  <c r="BD107"/>
  <c r="BE107"/>
  <c r="BE124" s="1"/>
  <c r="BF107"/>
  <c r="BG107"/>
  <c r="BH107"/>
  <c r="BI107"/>
  <c r="BI124" s="1"/>
  <c r="BI145" s="1"/>
  <c r="BJ107"/>
  <c r="BK107"/>
  <c r="BL107"/>
  <c r="BM107"/>
  <c r="BN107"/>
  <c r="BO107"/>
  <c r="BP107"/>
  <c r="BQ107"/>
  <c r="BR107"/>
  <c r="BS107"/>
  <c r="BT107"/>
  <c r="BU107"/>
  <c r="BV107"/>
  <c r="BW107"/>
  <c r="BX107"/>
  <c r="BY107"/>
  <c r="BZ107"/>
  <c r="CA107"/>
  <c r="CB107"/>
  <c r="CC107"/>
  <c r="CD107"/>
  <c r="CE107"/>
  <c r="CF107"/>
  <c r="CG107"/>
  <c r="CG124" s="1"/>
  <c r="CH107"/>
  <c r="CI107"/>
  <c r="CJ107"/>
  <c r="CK107"/>
  <c r="CL107"/>
  <c r="CM107"/>
  <c r="CN107"/>
  <c r="CO107"/>
  <c r="CP107"/>
  <c r="CQ107"/>
  <c r="CR107"/>
  <c r="CS107"/>
  <c r="CT107"/>
  <c r="CU107"/>
  <c r="CU124" s="1"/>
  <c r="K134"/>
  <c r="K144"/>
  <c r="J134"/>
  <c r="J144"/>
  <c r="BP112" i="56"/>
  <c r="BQ112"/>
  <c r="BQ107" s="1"/>
  <c r="BR112"/>
  <c r="BS112"/>
  <c r="BT112"/>
  <c r="BU112"/>
  <c r="BU107" s="1"/>
  <c r="BU124" s="1"/>
  <c r="BV112"/>
  <c r="BW112"/>
  <c r="BX112"/>
  <c r="BY112"/>
  <c r="BY107" s="1"/>
  <c r="BY126" s="1"/>
  <c r="BZ112"/>
  <c r="CA112"/>
  <c r="CB112"/>
  <c r="CC112"/>
  <c r="CC107" s="1"/>
  <c r="CD112"/>
  <c r="CE112"/>
  <c r="CF112"/>
  <c r="CG112"/>
  <c r="CG107" s="1"/>
  <c r="CG124" s="1"/>
  <c r="CH112"/>
  <c r="CI112"/>
  <c r="CJ112"/>
  <c r="CK112"/>
  <c r="CL112"/>
  <c r="CM112"/>
  <c r="CN112"/>
  <c r="CO112"/>
  <c r="CO107" s="1"/>
  <c r="CP112"/>
  <c r="CQ112"/>
  <c r="CR112"/>
  <c r="CS112"/>
  <c r="CT112"/>
  <c r="CU112"/>
  <c r="CV112"/>
  <c r="CW112"/>
  <c r="CW107" s="1"/>
  <c r="CW124" s="1"/>
  <c r="CX112"/>
  <c r="CY112"/>
  <c r="CZ112"/>
  <c r="DA112"/>
  <c r="DA107" s="1"/>
  <c r="DA124" s="1"/>
  <c r="DB112"/>
  <c r="DC112"/>
  <c r="DD112"/>
  <c r="DE112"/>
  <c r="DE107" s="1"/>
  <c r="DF112"/>
  <c r="DG112"/>
  <c r="DH112"/>
  <c r="DI112"/>
  <c r="DI107" s="1"/>
  <c r="DI124" s="1"/>
  <c r="DJ112"/>
  <c r="DK112"/>
  <c r="DL112"/>
  <c r="DM112"/>
  <c r="DM107" s="1"/>
  <c r="DM124" s="1"/>
  <c r="DN112"/>
  <c r="DO112"/>
  <c r="DP112"/>
  <c r="DQ112"/>
  <c r="DQ107" s="1"/>
  <c r="DQ124" s="1"/>
  <c r="DQ145" s="1"/>
  <c r="DR112"/>
  <c r="DS112"/>
  <c r="DT112"/>
  <c r="DU112"/>
  <c r="DU107" s="1"/>
  <c r="DV112"/>
  <c r="DW112"/>
  <c r="DX112"/>
  <c r="DY112"/>
  <c r="DY107" s="1"/>
  <c r="DZ112"/>
  <c r="EA112"/>
  <c r="EB112"/>
  <c r="BO112"/>
  <c r="S112" s="1"/>
  <c r="S108"/>
  <c r="DU96"/>
  <c r="DU91" s="1"/>
  <c r="DV96"/>
  <c r="DV91" s="1"/>
  <c r="DT96"/>
  <c r="DT91" s="1"/>
  <c r="E96" i="55"/>
  <c r="CW96" s="1"/>
  <c r="F96"/>
  <c r="F91" s="1"/>
  <c r="G96"/>
  <c r="G91" s="1"/>
  <c r="H96"/>
  <c r="H91" s="1"/>
  <c r="H124" s="1"/>
  <c r="I96"/>
  <c r="I91" s="1"/>
  <c r="J96"/>
  <c r="J91" s="1"/>
  <c r="M96"/>
  <c r="M91" s="1"/>
  <c r="N96"/>
  <c r="N91" s="1"/>
  <c r="N124" s="1"/>
  <c r="O96"/>
  <c r="O91" s="1"/>
  <c r="O124" s="1"/>
  <c r="P96"/>
  <c r="P91" s="1"/>
  <c r="P124" s="1"/>
  <c r="P145" s="1"/>
  <c r="Q96"/>
  <c r="Q91" s="1"/>
  <c r="Q124" s="1"/>
  <c r="R96"/>
  <c r="R91"/>
  <c r="S96"/>
  <c r="T96"/>
  <c r="T91" s="1"/>
  <c r="T124" s="1"/>
  <c r="T145" s="1"/>
  <c r="U96"/>
  <c r="U91" s="1"/>
  <c r="V96"/>
  <c r="V91" s="1"/>
  <c r="V124" s="1"/>
  <c r="W96"/>
  <c r="W91" s="1"/>
  <c r="X96"/>
  <c r="X91" s="1"/>
  <c r="Y96"/>
  <c r="Y91" s="1"/>
  <c r="Z96"/>
  <c r="Z91" s="1"/>
  <c r="Z124" s="1"/>
  <c r="AA96"/>
  <c r="AA91" s="1"/>
  <c r="AB96"/>
  <c r="AB91" s="1"/>
  <c r="AC96"/>
  <c r="AC91" s="1"/>
  <c r="AD96"/>
  <c r="AD91" s="1"/>
  <c r="AE96"/>
  <c r="AE91" s="1"/>
  <c r="AF96"/>
  <c r="AF91" s="1"/>
  <c r="AG96"/>
  <c r="AG91" s="1"/>
  <c r="AG124" s="1"/>
  <c r="AH96"/>
  <c r="AH91" s="1"/>
  <c r="AI96"/>
  <c r="AI91" s="1"/>
  <c r="AJ96"/>
  <c r="AJ91" s="1"/>
  <c r="AK96"/>
  <c r="AK91" s="1"/>
  <c r="AK124" s="1"/>
  <c r="AK145" s="1"/>
  <c r="AL96"/>
  <c r="AL91" s="1"/>
  <c r="AM96"/>
  <c r="AM91" s="1"/>
  <c r="AN96"/>
  <c r="AN91" s="1"/>
  <c r="AN124" s="1"/>
  <c r="AN145" s="1"/>
  <c r="AO96"/>
  <c r="AO91" s="1"/>
  <c r="AO124" s="1"/>
  <c r="AP96"/>
  <c r="AP91"/>
  <c r="AQ96"/>
  <c r="AQ91"/>
  <c r="AR96"/>
  <c r="AR91"/>
  <c r="AR124" s="1"/>
  <c r="AR145" s="1"/>
  <c r="AS96"/>
  <c r="AS91"/>
  <c r="AT96"/>
  <c r="AT91"/>
  <c r="AT124" s="1"/>
  <c r="AU96"/>
  <c r="AU91"/>
  <c r="AV96"/>
  <c r="AV91"/>
  <c r="AW96"/>
  <c r="AW91"/>
  <c r="AX96"/>
  <c r="AX91"/>
  <c r="AX124" s="1"/>
  <c r="AY96"/>
  <c r="AY91"/>
  <c r="AZ96"/>
  <c r="AZ91"/>
  <c r="BA96"/>
  <c r="BA91"/>
  <c r="BB96"/>
  <c r="BB91"/>
  <c r="BC96"/>
  <c r="BC91"/>
  <c r="BD96"/>
  <c r="BD91"/>
  <c r="BE96"/>
  <c r="BE91"/>
  <c r="BF96"/>
  <c r="BF91"/>
  <c r="BG96"/>
  <c r="BG91"/>
  <c r="BH96"/>
  <c r="BH91"/>
  <c r="BI96"/>
  <c r="BI91"/>
  <c r="BJ96"/>
  <c r="BJ91"/>
  <c r="BK96"/>
  <c r="BK91"/>
  <c r="BL96"/>
  <c r="BL91"/>
  <c r="BL124" s="1"/>
  <c r="BM96"/>
  <c r="BM91"/>
  <c r="BN96"/>
  <c r="BN91"/>
  <c r="BO96"/>
  <c r="BO91"/>
  <c r="BP96"/>
  <c r="BP91"/>
  <c r="BP124" s="1"/>
  <c r="BQ96"/>
  <c r="BQ91"/>
  <c r="BR96"/>
  <c r="BR91"/>
  <c r="BS96"/>
  <c r="BS91"/>
  <c r="BT96"/>
  <c r="BT91"/>
  <c r="BU96"/>
  <c r="BU91"/>
  <c r="BV96"/>
  <c r="BV91"/>
  <c r="BW96"/>
  <c r="BW91"/>
  <c r="BX96"/>
  <c r="BX91"/>
  <c r="BY96"/>
  <c r="BY91"/>
  <c r="BZ96"/>
  <c r="BZ91"/>
  <c r="BZ124" s="1"/>
  <c r="CA96"/>
  <c r="CA91"/>
  <c r="CB96"/>
  <c r="CB91"/>
  <c r="CC96"/>
  <c r="CC91"/>
  <c r="CD96"/>
  <c r="CD91"/>
  <c r="CE96"/>
  <c r="CE91"/>
  <c r="CE124" s="1"/>
  <c r="CE145" s="1"/>
  <c r="CF96"/>
  <c r="CF91"/>
  <c r="CF124" s="1"/>
  <c r="CF145" s="1"/>
  <c r="CG96"/>
  <c r="CG91"/>
  <c r="CH96"/>
  <c r="CH91" s="1"/>
  <c r="CH124" s="1"/>
  <c r="CI96"/>
  <c r="CI91" s="1"/>
  <c r="CJ96"/>
  <c r="CJ91" s="1"/>
  <c r="CJ124" s="1"/>
  <c r="CK96"/>
  <c r="CK91" s="1"/>
  <c r="CL96"/>
  <c r="CL91" s="1"/>
  <c r="CM96"/>
  <c r="CM91" s="1"/>
  <c r="CN96"/>
  <c r="CN91" s="1"/>
  <c r="CN124" s="1"/>
  <c r="CN145" s="1"/>
  <c r="CO96"/>
  <c r="CO91" s="1"/>
  <c r="CP96"/>
  <c r="CP91" s="1"/>
  <c r="CQ96"/>
  <c r="CQ91" s="1"/>
  <c r="CR96"/>
  <c r="CR91" s="1"/>
  <c r="CR124" s="1"/>
  <c r="CR145" s="1"/>
  <c r="CS96"/>
  <c r="CS91" s="1"/>
  <c r="CS124" s="1"/>
  <c r="CS145" s="1"/>
  <c r="CT96"/>
  <c r="CT91"/>
  <c r="CU96"/>
  <c r="CU91"/>
  <c r="D96"/>
  <c r="CV96"/>
  <c r="CX92"/>
  <c r="CW92"/>
  <c r="CV92"/>
  <c r="E57" i="4"/>
  <c r="D57"/>
  <c r="D14"/>
  <c r="E14"/>
  <c r="C14"/>
  <c r="D35"/>
  <c r="D62"/>
  <c r="D151" s="1"/>
  <c r="E35"/>
  <c r="E62" s="1"/>
  <c r="E86" s="1"/>
  <c r="C35"/>
  <c r="C62"/>
  <c r="C151" s="1"/>
  <c r="C85" i="3"/>
  <c r="E75"/>
  <c r="D75"/>
  <c r="E72"/>
  <c r="E85"/>
  <c r="E86" s="1"/>
  <c r="D72"/>
  <c r="D85" s="1"/>
  <c r="D153" s="1"/>
  <c r="D52"/>
  <c r="D62" s="1"/>
  <c r="D152" s="1"/>
  <c r="E52"/>
  <c r="E62"/>
  <c r="E152" s="1"/>
  <c r="C52"/>
  <c r="C62" s="1"/>
  <c r="C46"/>
  <c r="D35"/>
  <c r="E35"/>
  <c r="C35"/>
  <c r="D29"/>
  <c r="E29"/>
  <c r="C29"/>
  <c r="D28"/>
  <c r="E28"/>
  <c r="C28"/>
  <c r="E21"/>
  <c r="D21"/>
  <c r="C21"/>
  <c r="D14"/>
  <c r="E14"/>
  <c r="F14"/>
  <c r="C14"/>
  <c r="D7"/>
  <c r="E7"/>
  <c r="C7"/>
  <c r="D146" i="5"/>
  <c r="E146"/>
  <c r="D109"/>
  <c r="E109"/>
  <c r="D93"/>
  <c r="D126"/>
  <c r="D151" s="1"/>
  <c r="E93"/>
  <c r="E126" s="1"/>
  <c r="E147" s="1"/>
  <c r="C93"/>
  <c r="C126" s="1"/>
  <c r="C109"/>
  <c r="C123"/>
  <c r="C127"/>
  <c r="C146" s="1"/>
  <c r="C131"/>
  <c r="C136"/>
  <c r="C141"/>
  <c r="D75"/>
  <c r="D86"/>
  <c r="E75"/>
  <c r="E86" s="1"/>
  <c r="C7"/>
  <c r="C14"/>
  <c r="C21"/>
  <c r="C62" s="1"/>
  <c r="C29"/>
  <c r="C28"/>
  <c r="C35"/>
  <c r="C46"/>
  <c r="C52"/>
  <c r="C57"/>
  <c r="C63"/>
  <c r="C86" s="1"/>
  <c r="C67"/>
  <c r="C72"/>
  <c r="C75"/>
  <c r="C80"/>
  <c r="E17" i="7"/>
  <c r="T93" i="56"/>
  <c r="U93"/>
  <c r="S8"/>
  <c r="T8"/>
  <c r="U8"/>
  <c r="S9"/>
  <c r="T9"/>
  <c r="U9"/>
  <c r="G10"/>
  <c r="H10"/>
  <c r="H56" s="1"/>
  <c r="I10"/>
  <c r="J10"/>
  <c r="K10"/>
  <c r="L10"/>
  <c r="M10"/>
  <c r="N10"/>
  <c r="O10"/>
  <c r="P10"/>
  <c r="P56" s="1"/>
  <c r="Q10"/>
  <c r="Q9"/>
  <c r="R10"/>
  <c r="R9"/>
  <c r="S10"/>
  <c r="T10"/>
  <c r="U10"/>
  <c r="S11"/>
  <c r="T11"/>
  <c r="U11"/>
  <c r="S12"/>
  <c r="T12"/>
  <c r="U12"/>
  <c r="S13"/>
  <c r="T13"/>
  <c r="U13"/>
  <c r="S14"/>
  <c r="T14"/>
  <c r="U14"/>
  <c r="V15"/>
  <c r="V63" s="1"/>
  <c r="V87" s="1"/>
  <c r="W15"/>
  <c r="X15"/>
  <c r="Y15"/>
  <c r="Z15"/>
  <c r="AA15"/>
  <c r="AB15"/>
  <c r="AC15"/>
  <c r="AD15"/>
  <c r="AD63" s="1"/>
  <c r="AD87" s="1"/>
  <c r="AE15"/>
  <c r="AF15"/>
  <c r="AG15"/>
  <c r="AH15"/>
  <c r="AI15"/>
  <c r="AJ15"/>
  <c r="AK15"/>
  <c r="AL15"/>
  <c r="AL63" s="1"/>
  <c r="AL87" s="1"/>
  <c r="AM15"/>
  <c r="AN15"/>
  <c r="AO15"/>
  <c r="AP15"/>
  <c r="AQ15"/>
  <c r="AR15"/>
  <c r="AS15"/>
  <c r="AT15"/>
  <c r="AT63" s="1"/>
  <c r="AT87" s="1"/>
  <c r="AU15"/>
  <c r="AV15"/>
  <c r="AW15"/>
  <c r="AX15"/>
  <c r="AY15"/>
  <c r="AZ15"/>
  <c r="BA15"/>
  <c r="BB15"/>
  <c r="BB63" s="1"/>
  <c r="BB87" s="1"/>
  <c r="BC15"/>
  <c r="BD15"/>
  <c r="BE15"/>
  <c r="BF15"/>
  <c r="BG15"/>
  <c r="BH15"/>
  <c r="BI15"/>
  <c r="BJ15"/>
  <c r="BJ63" s="1"/>
  <c r="BJ87" s="1"/>
  <c r="BK15"/>
  <c r="BL15"/>
  <c r="BM15"/>
  <c r="BN15"/>
  <c r="BN63" s="1"/>
  <c r="BN87" s="1"/>
  <c r="BO15"/>
  <c r="S15" s="1"/>
  <c r="BP15"/>
  <c r="BQ15"/>
  <c r="U15" s="1"/>
  <c r="BR15"/>
  <c r="BS15"/>
  <c r="T15" s="1"/>
  <c r="BT15"/>
  <c r="BU15"/>
  <c r="BV15"/>
  <c r="BW15"/>
  <c r="BW63" s="1"/>
  <c r="BW87" s="1"/>
  <c r="BX15"/>
  <c r="BY15"/>
  <c r="BZ15"/>
  <c r="CA15"/>
  <c r="CA63" s="1"/>
  <c r="CA87" s="1"/>
  <c r="CB15"/>
  <c r="CC15"/>
  <c r="CD15"/>
  <c r="CE15"/>
  <c r="CF15"/>
  <c r="CG15"/>
  <c r="CH15"/>
  <c r="CI15"/>
  <c r="CI63" s="1"/>
  <c r="CJ15"/>
  <c r="CK15"/>
  <c r="CL15"/>
  <c r="CM15"/>
  <c r="CM63" s="1"/>
  <c r="CN15"/>
  <c r="CO15"/>
  <c r="CP15"/>
  <c r="CQ15"/>
  <c r="CQ63" s="1"/>
  <c r="CQ87" s="1"/>
  <c r="CR15"/>
  <c r="CS15"/>
  <c r="CT15"/>
  <c r="CU15"/>
  <c r="CU63" s="1"/>
  <c r="CU87" s="1"/>
  <c r="CV15"/>
  <c r="CW15"/>
  <c r="CX15"/>
  <c r="CY15"/>
  <c r="CY63" s="1"/>
  <c r="CY87" s="1"/>
  <c r="CZ15"/>
  <c r="DA15"/>
  <c r="DB15"/>
  <c r="DC15"/>
  <c r="DC63" s="1"/>
  <c r="DC87" s="1"/>
  <c r="DD15"/>
  <c r="DE15"/>
  <c r="DF15"/>
  <c r="DG15"/>
  <c r="DH15"/>
  <c r="DI15"/>
  <c r="DJ15"/>
  <c r="DK15"/>
  <c r="DL15"/>
  <c r="DM15"/>
  <c r="DN15"/>
  <c r="DO15"/>
  <c r="DO63" s="1"/>
  <c r="DP15"/>
  <c r="DQ15"/>
  <c r="DR15"/>
  <c r="DS15"/>
  <c r="DS63" s="1"/>
  <c r="DT15"/>
  <c r="DU15"/>
  <c r="DV15"/>
  <c r="DW15"/>
  <c r="DW63" s="1"/>
  <c r="DW87" s="1"/>
  <c r="DX15"/>
  <c r="DY15"/>
  <c r="DZ15"/>
  <c r="EA15"/>
  <c r="EA63" s="1"/>
  <c r="EA87" s="1"/>
  <c r="EB15"/>
  <c r="S16"/>
  <c r="T16"/>
  <c r="U16"/>
  <c r="S17"/>
  <c r="T17"/>
  <c r="U17"/>
  <c r="S18"/>
  <c r="T18"/>
  <c r="U18"/>
  <c r="S19"/>
  <c r="T19"/>
  <c r="U19"/>
  <c r="S20"/>
  <c r="T20"/>
  <c r="U20"/>
  <c r="S21"/>
  <c r="T21"/>
  <c r="U21"/>
  <c r="S22"/>
  <c r="T22"/>
  <c r="U22"/>
  <c r="S23"/>
  <c r="T23"/>
  <c r="U23"/>
  <c r="S24"/>
  <c r="T24"/>
  <c r="U24"/>
  <c r="S25"/>
  <c r="T25"/>
  <c r="U25"/>
  <c r="S26"/>
  <c r="T26"/>
  <c r="U26"/>
  <c r="S27"/>
  <c r="T27"/>
  <c r="U27"/>
  <c r="S28"/>
  <c r="T28"/>
  <c r="U28"/>
  <c r="S29"/>
  <c r="T29"/>
  <c r="U29"/>
  <c r="S30"/>
  <c r="T30"/>
  <c r="U30"/>
  <c r="S31"/>
  <c r="T31"/>
  <c r="U31"/>
  <c r="S32"/>
  <c r="T32"/>
  <c r="U32"/>
  <c r="S33"/>
  <c r="T33"/>
  <c r="U33"/>
  <c r="S34"/>
  <c r="T34"/>
  <c r="U34"/>
  <c r="S35"/>
  <c r="T35"/>
  <c r="U35"/>
  <c r="V36"/>
  <c r="W36"/>
  <c r="X36"/>
  <c r="X63" s="1"/>
  <c r="X87" s="1"/>
  <c r="Y36"/>
  <c r="Y63"/>
  <c r="Y87" s="1"/>
  <c r="Z36"/>
  <c r="Z63" s="1"/>
  <c r="Z87" s="1"/>
  <c r="AA36"/>
  <c r="AB36"/>
  <c r="AC36"/>
  <c r="AC63"/>
  <c r="AC87" s="1"/>
  <c r="AD36"/>
  <c r="AE36"/>
  <c r="AF36"/>
  <c r="AF63" s="1"/>
  <c r="AF87" s="1"/>
  <c r="AG36"/>
  <c r="AG63"/>
  <c r="AG87" s="1"/>
  <c r="AH36"/>
  <c r="AH63" s="1"/>
  <c r="AH87" s="1"/>
  <c r="AI36"/>
  <c r="AJ36"/>
  <c r="AK36"/>
  <c r="AK63"/>
  <c r="AK87" s="1"/>
  <c r="AL36"/>
  <c r="AM36"/>
  <c r="AN36"/>
  <c r="AN63" s="1"/>
  <c r="AN87" s="1"/>
  <c r="AO36"/>
  <c r="AO63"/>
  <c r="AO87" s="1"/>
  <c r="AP36"/>
  <c r="AP63" s="1"/>
  <c r="AP87" s="1"/>
  <c r="AQ36"/>
  <c r="AR36"/>
  <c r="AS36"/>
  <c r="AS63"/>
  <c r="AS87" s="1"/>
  <c r="AT36"/>
  <c r="AU36"/>
  <c r="AV36"/>
  <c r="AV63" s="1"/>
  <c r="AV87" s="1"/>
  <c r="AW36"/>
  <c r="AW63"/>
  <c r="AW87" s="1"/>
  <c r="AX36"/>
  <c r="AX63" s="1"/>
  <c r="AX87" s="1"/>
  <c r="AY36"/>
  <c r="AZ36"/>
  <c r="BA36"/>
  <c r="BA63"/>
  <c r="BA87" s="1"/>
  <c r="BB36"/>
  <c r="BC36"/>
  <c r="BD36"/>
  <c r="BD63" s="1"/>
  <c r="BD87" s="1"/>
  <c r="BE36"/>
  <c r="BE63"/>
  <c r="BE87" s="1"/>
  <c r="BF36"/>
  <c r="BF63" s="1"/>
  <c r="BF87" s="1"/>
  <c r="BG36"/>
  <c r="BH36"/>
  <c r="BI36"/>
  <c r="BI63"/>
  <c r="BI87" s="1"/>
  <c r="BJ36"/>
  <c r="BK36"/>
  <c r="BL36"/>
  <c r="BL63" s="1"/>
  <c r="BL87" s="1"/>
  <c r="BM36"/>
  <c r="BM63"/>
  <c r="BM87" s="1"/>
  <c r="BN36"/>
  <c r="BO36"/>
  <c r="BP36"/>
  <c r="T36" s="1"/>
  <c r="BQ36"/>
  <c r="BR36"/>
  <c r="BS36"/>
  <c r="BT36"/>
  <c r="U36" s="1"/>
  <c r="BU36"/>
  <c r="BV36"/>
  <c r="BV63" s="1"/>
  <c r="BW36"/>
  <c r="BX36"/>
  <c r="BY36"/>
  <c r="BZ36"/>
  <c r="CA36"/>
  <c r="CB36"/>
  <c r="CC36"/>
  <c r="CD36"/>
  <c r="CD63" s="1"/>
  <c r="CD87" s="1"/>
  <c r="CE36"/>
  <c r="CF36"/>
  <c r="CG36"/>
  <c r="CH36"/>
  <c r="CI36"/>
  <c r="CJ36"/>
  <c r="CK36"/>
  <c r="CL36"/>
  <c r="CM36"/>
  <c r="CN36"/>
  <c r="CO36"/>
  <c r="CP36"/>
  <c r="CQ36"/>
  <c r="CR36"/>
  <c r="CS36"/>
  <c r="CT36"/>
  <c r="CU36"/>
  <c r="CV36"/>
  <c r="CW36"/>
  <c r="CX36"/>
  <c r="CY36"/>
  <c r="CZ36"/>
  <c r="DA36"/>
  <c r="DB36"/>
  <c r="DC36"/>
  <c r="DD36"/>
  <c r="DE36"/>
  <c r="DF36"/>
  <c r="DG36"/>
  <c r="DH36"/>
  <c r="DI36"/>
  <c r="DJ36"/>
  <c r="DK36"/>
  <c r="DL36"/>
  <c r="DM36"/>
  <c r="DN36"/>
  <c r="DO36"/>
  <c r="DP36"/>
  <c r="DQ36"/>
  <c r="DR36"/>
  <c r="DS36"/>
  <c r="DT36"/>
  <c r="DU36"/>
  <c r="DV36"/>
  <c r="DW36"/>
  <c r="DX36"/>
  <c r="DY36"/>
  <c r="DZ36"/>
  <c r="EA36"/>
  <c r="EB36"/>
  <c r="EC36"/>
  <c r="S37"/>
  <c r="T37"/>
  <c r="U37"/>
  <c r="S38"/>
  <c r="T38"/>
  <c r="U38"/>
  <c r="S39"/>
  <c r="T39"/>
  <c r="U39"/>
  <c r="S40"/>
  <c r="T40"/>
  <c r="U40"/>
  <c r="S41"/>
  <c r="T41"/>
  <c r="U41"/>
  <c r="S42"/>
  <c r="T42"/>
  <c r="U42"/>
  <c r="S43"/>
  <c r="T43"/>
  <c r="U43"/>
  <c r="S44"/>
  <c r="T44"/>
  <c r="U44"/>
  <c r="S45"/>
  <c r="T45"/>
  <c r="U45"/>
  <c r="S46"/>
  <c r="T46"/>
  <c r="U46"/>
  <c r="S47"/>
  <c r="T47"/>
  <c r="U47"/>
  <c r="S48"/>
  <c r="T48"/>
  <c r="U48"/>
  <c r="S49"/>
  <c r="T49"/>
  <c r="U49"/>
  <c r="S50"/>
  <c r="T50"/>
  <c r="U50"/>
  <c r="G51"/>
  <c r="G56"/>
  <c r="H51"/>
  <c r="I51"/>
  <c r="I56"/>
  <c r="J51"/>
  <c r="J56"/>
  <c r="K51"/>
  <c r="L51"/>
  <c r="M51"/>
  <c r="M56" s="1"/>
  <c r="N51"/>
  <c r="N56" s="1"/>
  <c r="O51"/>
  <c r="Q51"/>
  <c r="Q56" s="1"/>
  <c r="R51"/>
  <c r="R56" s="1"/>
  <c r="S51"/>
  <c r="T51"/>
  <c r="U51"/>
  <c r="S52"/>
  <c r="T52"/>
  <c r="U52"/>
  <c r="S53"/>
  <c r="T53"/>
  <c r="U53"/>
  <c r="S54"/>
  <c r="T54"/>
  <c r="U54"/>
  <c r="S55"/>
  <c r="T55"/>
  <c r="U55"/>
  <c r="K56"/>
  <c r="O56"/>
  <c r="S56"/>
  <c r="T56"/>
  <c r="U56"/>
  <c r="G57"/>
  <c r="H57"/>
  <c r="I57"/>
  <c r="J57"/>
  <c r="K57"/>
  <c r="L57"/>
  <c r="M57"/>
  <c r="N57"/>
  <c r="O57"/>
  <c r="P57"/>
  <c r="Q57"/>
  <c r="R57"/>
  <c r="S57"/>
  <c r="T57"/>
  <c r="U57"/>
  <c r="BO58"/>
  <c r="BP58"/>
  <c r="BP63" s="1"/>
  <c r="BP87" s="1"/>
  <c r="BQ58"/>
  <c r="BQ63" s="1"/>
  <c r="BQ87" s="1"/>
  <c r="BR58"/>
  <c r="BS58"/>
  <c r="BT58"/>
  <c r="BT63"/>
  <c r="BT87" s="1"/>
  <c r="BU58"/>
  <c r="BU63" s="1"/>
  <c r="BU87" s="1"/>
  <c r="BV58"/>
  <c r="BW58"/>
  <c r="BX58"/>
  <c r="BX63"/>
  <c r="BX87" s="1"/>
  <c r="BY58"/>
  <c r="BY63" s="1"/>
  <c r="BY87" s="1"/>
  <c r="BZ58"/>
  <c r="CA58"/>
  <c r="CB58"/>
  <c r="CB63"/>
  <c r="CB87" s="1"/>
  <c r="CC58"/>
  <c r="CC63" s="1"/>
  <c r="CC87" s="1"/>
  <c r="CD58"/>
  <c r="CE58"/>
  <c r="CF58"/>
  <c r="CF63"/>
  <c r="CF87" s="1"/>
  <c r="CG58"/>
  <c r="CG63" s="1"/>
  <c r="CG87" s="1"/>
  <c r="CH58"/>
  <c r="CI58"/>
  <c r="CJ58"/>
  <c r="CJ63"/>
  <c r="CJ87" s="1"/>
  <c r="CK58"/>
  <c r="CK63" s="1"/>
  <c r="CK87" s="1"/>
  <c r="CL58"/>
  <c r="CM58"/>
  <c r="CN58"/>
  <c r="CN63"/>
  <c r="CN87" s="1"/>
  <c r="CO58"/>
  <c r="CO63" s="1"/>
  <c r="CO87" s="1"/>
  <c r="CP58"/>
  <c r="CQ58"/>
  <c r="CR58"/>
  <c r="CR63"/>
  <c r="CR87" s="1"/>
  <c r="CS58"/>
  <c r="CS63" s="1"/>
  <c r="CS87" s="1"/>
  <c r="CT58"/>
  <c r="CU58"/>
  <c r="CV58"/>
  <c r="CV63"/>
  <c r="CV87" s="1"/>
  <c r="CW58"/>
  <c r="CW63" s="1"/>
  <c r="CW87"/>
  <c r="CX58"/>
  <c r="CY58"/>
  <c r="CZ58"/>
  <c r="CZ63"/>
  <c r="CZ87" s="1"/>
  <c r="DA58"/>
  <c r="DA63" s="1"/>
  <c r="DA87" s="1"/>
  <c r="DB58"/>
  <c r="DC58"/>
  <c r="DD58"/>
  <c r="DD63"/>
  <c r="DD87" s="1"/>
  <c r="DE58"/>
  <c r="DE63" s="1"/>
  <c r="DE87"/>
  <c r="DF58"/>
  <c r="DG58"/>
  <c r="DH58"/>
  <c r="DH63"/>
  <c r="DH87" s="1"/>
  <c r="DI58"/>
  <c r="DI63" s="1"/>
  <c r="DI87" s="1"/>
  <c r="DJ58"/>
  <c r="DK58"/>
  <c r="DL58"/>
  <c r="DL63"/>
  <c r="DL87" s="1"/>
  <c r="DM58"/>
  <c r="DM63" s="1"/>
  <c r="DM87"/>
  <c r="DN58"/>
  <c r="DO58"/>
  <c r="DP58"/>
  <c r="DP63"/>
  <c r="DP87" s="1"/>
  <c r="DQ58"/>
  <c r="DQ63" s="1"/>
  <c r="DQ87" s="1"/>
  <c r="DR58"/>
  <c r="DS58"/>
  <c r="DT58"/>
  <c r="DT63"/>
  <c r="DT87" s="1"/>
  <c r="DU58"/>
  <c r="DU63" s="1"/>
  <c r="DU87"/>
  <c r="DV58"/>
  <c r="DW58"/>
  <c r="DX58"/>
  <c r="DX63"/>
  <c r="DX87" s="1"/>
  <c r="DY58"/>
  <c r="DY63" s="1"/>
  <c r="DY87" s="1"/>
  <c r="DZ58"/>
  <c r="EA58"/>
  <c r="EB58"/>
  <c r="EB63"/>
  <c r="EB87" s="1"/>
  <c r="S59"/>
  <c r="T59"/>
  <c r="U59"/>
  <c r="S60"/>
  <c r="T60"/>
  <c r="U60"/>
  <c r="S61"/>
  <c r="T61"/>
  <c r="U61"/>
  <c r="S62"/>
  <c r="T62"/>
  <c r="U62"/>
  <c r="W63"/>
  <c r="W87"/>
  <c r="AA63"/>
  <c r="AA87"/>
  <c r="AB63"/>
  <c r="AE63"/>
  <c r="AE87"/>
  <c r="AI63"/>
  <c r="AI87"/>
  <c r="AJ63"/>
  <c r="AM63"/>
  <c r="AM87"/>
  <c r="AQ63"/>
  <c r="AQ87"/>
  <c r="AR63"/>
  <c r="AU63"/>
  <c r="AU87"/>
  <c r="AY63"/>
  <c r="AY87"/>
  <c r="AZ63"/>
  <c r="BC63"/>
  <c r="BC87"/>
  <c r="BG63"/>
  <c r="BG87"/>
  <c r="BH63"/>
  <c r="BK63"/>
  <c r="BK87"/>
  <c r="BS63"/>
  <c r="BS87"/>
  <c r="BZ63"/>
  <c r="BZ87" s="1"/>
  <c r="CE63"/>
  <c r="CE87" s="1"/>
  <c r="CH63"/>
  <c r="CI87"/>
  <c r="CL63"/>
  <c r="CL87" s="1"/>
  <c r="CM87"/>
  <c r="CP63"/>
  <c r="CT63"/>
  <c r="CT87" s="1"/>
  <c r="CX63"/>
  <c r="CX87" s="1"/>
  <c r="DB63"/>
  <c r="DB87"/>
  <c r="DF63"/>
  <c r="DG63"/>
  <c r="DG87" s="1"/>
  <c r="DJ63"/>
  <c r="DJ87"/>
  <c r="DK63"/>
  <c r="DK87" s="1"/>
  <c r="DN63"/>
  <c r="DO87"/>
  <c r="DR63"/>
  <c r="DR87" s="1"/>
  <c r="DS87"/>
  <c r="DV63"/>
  <c r="DZ63"/>
  <c r="DZ87" s="1"/>
  <c r="S64"/>
  <c r="T64"/>
  <c r="U64"/>
  <c r="S65"/>
  <c r="T65"/>
  <c r="U65"/>
  <c r="S66"/>
  <c r="T66"/>
  <c r="U66"/>
  <c r="S67"/>
  <c r="T67"/>
  <c r="U67"/>
  <c r="S68"/>
  <c r="T68"/>
  <c r="U68"/>
  <c r="S69"/>
  <c r="T69"/>
  <c r="U69"/>
  <c r="S70"/>
  <c r="T70"/>
  <c r="U70"/>
  <c r="S71"/>
  <c r="T71"/>
  <c r="U71"/>
  <c r="S72"/>
  <c r="T72"/>
  <c r="U72"/>
  <c r="S73"/>
  <c r="T73"/>
  <c r="U73"/>
  <c r="S74"/>
  <c r="T74"/>
  <c r="U74"/>
  <c r="S75"/>
  <c r="T75"/>
  <c r="U75"/>
  <c r="S76"/>
  <c r="T76"/>
  <c r="U76"/>
  <c r="S77"/>
  <c r="T77"/>
  <c r="U77"/>
  <c r="G78"/>
  <c r="H78"/>
  <c r="I78"/>
  <c r="I94" s="1"/>
  <c r="I98" s="1"/>
  <c r="J78"/>
  <c r="J94" s="1"/>
  <c r="J98" s="1"/>
  <c r="K78"/>
  <c r="K94" s="1"/>
  <c r="L78"/>
  <c r="M78"/>
  <c r="N78"/>
  <c r="O78"/>
  <c r="P78"/>
  <c r="Q78"/>
  <c r="R78"/>
  <c r="R94"/>
  <c r="S78"/>
  <c r="T78"/>
  <c r="U78"/>
  <c r="S79"/>
  <c r="T79"/>
  <c r="U79"/>
  <c r="S80"/>
  <c r="T80"/>
  <c r="U80"/>
  <c r="S81"/>
  <c r="T81"/>
  <c r="U81"/>
  <c r="S82"/>
  <c r="T82"/>
  <c r="U82"/>
  <c r="S83"/>
  <c r="T83"/>
  <c r="U83"/>
  <c r="S84"/>
  <c r="T84"/>
  <c r="U84"/>
  <c r="S85"/>
  <c r="T85"/>
  <c r="U85"/>
  <c r="S86"/>
  <c r="T86"/>
  <c r="U86"/>
  <c r="AB87"/>
  <c r="AJ87"/>
  <c r="AR87"/>
  <c r="AZ87"/>
  <c r="BH87"/>
  <c r="BV87"/>
  <c r="CH87"/>
  <c r="CP87"/>
  <c r="DF87"/>
  <c r="DN87"/>
  <c r="DV87"/>
  <c r="S88"/>
  <c r="T88"/>
  <c r="U88"/>
  <c r="G89"/>
  <c r="H89"/>
  <c r="H94" s="1"/>
  <c r="I89"/>
  <c r="J89"/>
  <c r="K89"/>
  <c r="K98"/>
  <c r="L89"/>
  <c r="M89"/>
  <c r="N89"/>
  <c r="O89"/>
  <c r="P89"/>
  <c r="Q89"/>
  <c r="Q94" s="1"/>
  <c r="Q98" s="1"/>
  <c r="R89"/>
  <c r="S89"/>
  <c r="T89"/>
  <c r="U89"/>
  <c r="S90"/>
  <c r="T90"/>
  <c r="U90"/>
  <c r="X91"/>
  <c r="X126" s="1"/>
  <c r="BF91"/>
  <c r="BL91"/>
  <c r="BM91"/>
  <c r="DQ126"/>
  <c r="S92"/>
  <c r="T92"/>
  <c r="U92"/>
  <c r="S93"/>
  <c r="L94"/>
  <c r="M94"/>
  <c r="N94"/>
  <c r="P94"/>
  <c r="P98" s="1"/>
  <c r="S94"/>
  <c r="T94"/>
  <c r="U94"/>
  <c r="H95"/>
  <c r="I95"/>
  <c r="J95"/>
  <c r="K95"/>
  <c r="L95"/>
  <c r="M95"/>
  <c r="N95"/>
  <c r="N98"/>
  <c r="O95"/>
  <c r="P95"/>
  <c r="Q95"/>
  <c r="R95"/>
  <c r="S95"/>
  <c r="T95"/>
  <c r="U95"/>
  <c r="T96"/>
  <c r="S97"/>
  <c r="T97"/>
  <c r="U97"/>
  <c r="M98"/>
  <c r="S98"/>
  <c r="T98"/>
  <c r="U98"/>
  <c r="S99"/>
  <c r="T99"/>
  <c r="U99"/>
  <c r="S100"/>
  <c r="T100"/>
  <c r="U100"/>
  <c r="S101"/>
  <c r="T101"/>
  <c r="U101"/>
  <c r="S102"/>
  <c r="T102"/>
  <c r="U102"/>
  <c r="S103"/>
  <c r="T103"/>
  <c r="U103"/>
  <c r="S104"/>
  <c r="T104"/>
  <c r="U104"/>
  <c r="S105"/>
  <c r="T105"/>
  <c r="U105"/>
  <c r="S106"/>
  <c r="T106"/>
  <c r="U106"/>
  <c r="V107"/>
  <c r="W107"/>
  <c r="X107"/>
  <c r="Y107"/>
  <c r="Z107"/>
  <c r="AA107"/>
  <c r="AB107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W107"/>
  <c r="AX107"/>
  <c r="AY107"/>
  <c r="AZ107"/>
  <c r="BA107"/>
  <c r="BB107"/>
  <c r="BC107"/>
  <c r="BD107"/>
  <c r="BE107"/>
  <c r="BF107"/>
  <c r="BG107"/>
  <c r="BH107"/>
  <c r="BI107"/>
  <c r="BJ107"/>
  <c r="BK107"/>
  <c r="BL107"/>
  <c r="BM107"/>
  <c r="BN107"/>
  <c r="BP107"/>
  <c r="DL107"/>
  <c r="BS107"/>
  <c r="CE107"/>
  <c r="CE124"/>
  <c r="CE145" s="1"/>
  <c r="CN107"/>
  <c r="CQ107"/>
  <c r="CQ124"/>
  <c r="CT107"/>
  <c r="CZ107"/>
  <c r="CZ124" s="1"/>
  <c r="DC107"/>
  <c r="DC124" s="1"/>
  <c r="DF107"/>
  <c r="DF124"/>
  <c r="DF145" s="1"/>
  <c r="DO107"/>
  <c r="DO124"/>
  <c r="DX107"/>
  <c r="DX124" s="1"/>
  <c r="EA107"/>
  <c r="EA124"/>
  <c r="EA145" s="1"/>
  <c r="BT107"/>
  <c r="BT124" s="1"/>
  <c r="CF107"/>
  <c r="CO124"/>
  <c r="CO145" s="1"/>
  <c r="CR107"/>
  <c r="CU107"/>
  <c r="CU124"/>
  <c r="CX107"/>
  <c r="CX124" s="1"/>
  <c r="DD107"/>
  <c r="DG107"/>
  <c r="DG124" s="1"/>
  <c r="DG145" s="1"/>
  <c r="DJ107"/>
  <c r="DJ124"/>
  <c r="DP107"/>
  <c r="DP124" s="1"/>
  <c r="DV107"/>
  <c r="EB107"/>
  <c r="BR107"/>
  <c r="BR124" s="1"/>
  <c r="BV107"/>
  <c r="BW107"/>
  <c r="BW124"/>
  <c r="BX107"/>
  <c r="BX126" s="1"/>
  <c r="BZ107"/>
  <c r="BZ124"/>
  <c r="BZ145" s="1"/>
  <c r="CA107"/>
  <c r="CA124" s="1"/>
  <c r="CA145" s="1"/>
  <c r="CB107"/>
  <c r="CB126"/>
  <c r="CD107"/>
  <c r="CD124"/>
  <c r="CH107"/>
  <c r="CH124"/>
  <c r="CI107"/>
  <c r="CJ107"/>
  <c r="CJ124" s="1"/>
  <c r="CK107"/>
  <c r="CK124" s="1"/>
  <c r="CL107"/>
  <c r="CM107"/>
  <c r="CM124" s="1"/>
  <c r="CP107"/>
  <c r="CP124"/>
  <c r="CS107"/>
  <c r="CS124" s="1"/>
  <c r="CS145" s="1"/>
  <c r="CV107"/>
  <c r="CY107"/>
  <c r="CY124"/>
  <c r="DB107"/>
  <c r="DE124"/>
  <c r="DH107"/>
  <c r="DK107"/>
  <c r="DK124"/>
  <c r="DN107"/>
  <c r="DN124" s="1"/>
  <c r="DR107"/>
  <c r="DS107"/>
  <c r="DS124" s="1"/>
  <c r="DT107"/>
  <c r="DW107"/>
  <c r="DW124"/>
  <c r="DW145" s="1"/>
  <c r="DZ107"/>
  <c r="DZ124" s="1"/>
  <c r="DZ145" s="1"/>
  <c r="S109"/>
  <c r="T109"/>
  <c r="U109"/>
  <c r="S110"/>
  <c r="U110"/>
  <c r="S111"/>
  <c r="T111"/>
  <c r="U111"/>
  <c r="T112"/>
  <c r="S113"/>
  <c r="T113"/>
  <c r="U113"/>
  <c r="S114"/>
  <c r="T114"/>
  <c r="U114"/>
  <c r="S115"/>
  <c r="T115"/>
  <c r="U115"/>
  <c r="S116"/>
  <c r="T116"/>
  <c r="U116"/>
  <c r="S117"/>
  <c r="T117"/>
  <c r="U117"/>
  <c r="S118"/>
  <c r="T118"/>
  <c r="U118"/>
  <c r="S119"/>
  <c r="T119"/>
  <c r="U119"/>
  <c r="S120"/>
  <c r="T120"/>
  <c r="U120"/>
  <c r="S121"/>
  <c r="T121"/>
  <c r="U121"/>
  <c r="S122"/>
  <c r="T122"/>
  <c r="U122"/>
  <c r="S123"/>
  <c r="T123"/>
  <c r="U123"/>
  <c r="S125"/>
  <c r="T125"/>
  <c r="U125"/>
  <c r="U126"/>
  <c r="BZ126"/>
  <c r="S127"/>
  <c r="T127"/>
  <c r="U127"/>
  <c r="S128"/>
  <c r="T128"/>
  <c r="U128"/>
  <c r="S129"/>
  <c r="T129"/>
  <c r="U129"/>
  <c r="S130"/>
  <c r="T130"/>
  <c r="U130"/>
  <c r="S131"/>
  <c r="T131"/>
  <c r="U131"/>
  <c r="S132"/>
  <c r="T132"/>
  <c r="U132"/>
  <c r="S133"/>
  <c r="T133"/>
  <c r="U133"/>
  <c r="S134"/>
  <c r="T134"/>
  <c r="U134"/>
  <c r="S135"/>
  <c r="T135"/>
  <c r="U135"/>
  <c r="S136"/>
  <c r="T136"/>
  <c r="U136"/>
  <c r="S137"/>
  <c r="T137"/>
  <c r="U137"/>
  <c r="S138"/>
  <c r="T138"/>
  <c r="U138"/>
  <c r="S139"/>
  <c r="T139"/>
  <c r="U139"/>
  <c r="S140"/>
  <c r="T140"/>
  <c r="U140"/>
  <c r="S141"/>
  <c r="T141"/>
  <c r="U141"/>
  <c r="S142"/>
  <c r="T142"/>
  <c r="U142"/>
  <c r="S143"/>
  <c r="T143"/>
  <c r="U143"/>
  <c r="U144"/>
  <c r="S146"/>
  <c r="T146"/>
  <c r="U146"/>
  <c r="S147"/>
  <c r="T147"/>
  <c r="U147"/>
  <c r="S148"/>
  <c r="T148"/>
  <c r="U148"/>
  <c r="T149"/>
  <c r="U149"/>
  <c r="D8" i="55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BA8"/>
  <c r="BB8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U8"/>
  <c r="BV8"/>
  <c r="BW8"/>
  <c r="BX8"/>
  <c r="BY8"/>
  <c r="BZ8"/>
  <c r="CA8"/>
  <c r="CB8"/>
  <c r="CC8"/>
  <c r="CD8"/>
  <c r="CD63" s="1"/>
  <c r="CD87" s="1"/>
  <c r="CE8"/>
  <c r="CF8"/>
  <c r="CG8"/>
  <c r="CH8"/>
  <c r="CI8"/>
  <c r="CJ8"/>
  <c r="CK8"/>
  <c r="CL8"/>
  <c r="CP8"/>
  <c r="CQ8"/>
  <c r="CR8"/>
  <c r="CS8"/>
  <c r="CT8"/>
  <c r="CU8"/>
  <c r="CV9"/>
  <c r="CW9"/>
  <c r="CX9"/>
  <c r="CV10"/>
  <c r="CW10"/>
  <c r="CX10"/>
  <c r="CV11"/>
  <c r="CW11"/>
  <c r="CX11"/>
  <c r="CV12"/>
  <c r="CW12"/>
  <c r="CX12"/>
  <c r="CV13"/>
  <c r="CW13"/>
  <c r="CX13"/>
  <c r="CV14"/>
  <c r="CW14"/>
  <c r="CX14"/>
  <c r="D15"/>
  <c r="E15"/>
  <c r="F15"/>
  <c r="CX15" s="1"/>
  <c r="G15"/>
  <c r="H15"/>
  <c r="I15"/>
  <c r="J15"/>
  <c r="K15"/>
  <c r="L15"/>
  <c r="M15"/>
  <c r="N15"/>
  <c r="CW15" s="1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I63" s="1"/>
  <c r="AJ15"/>
  <c r="AK15"/>
  <c r="AL15"/>
  <c r="AM15"/>
  <c r="AN15"/>
  <c r="AO15"/>
  <c r="AP15"/>
  <c r="AQ15"/>
  <c r="AQ63" s="1"/>
  <c r="AQ87" s="1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I63" s="1"/>
  <c r="CI87" s="1"/>
  <c r="CJ15"/>
  <c r="CK15"/>
  <c r="CL15"/>
  <c r="CP15"/>
  <c r="CP63" s="1"/>
  <c r="CQ15"/>
  <c r="CR15"/>
  <c r="CS15"/>
  <c r="CT15"/>
  <c r="CU15"/>
  <c r="CV16"/>
  <c r="CW16"/>
  <c r="CX16"/>
  <c r="CV17"/>
  <c r="CW17"/>
  <c r="CX17"/>
  <c r="CV18"/>
  <c r="CW18"/>
  <c r="CX18"/>
  <c r="CV19"/>
  <c r="CW19"/>
  <c r="CX19"/>
  <c r="CV20"/>
  <c r="CW20"/>
  <c r="CX20"/>
  <c r="CV21"/>
  <c r="CW21"/>
  <c r="CX21"/>
  <c r="D22"/>
  <c r="E22"/>
  <c r="F22"/>
  <c r="G22"/>
  <c r="H22"/>
  <c r="CW22" s="1"/>
  <c r="I22"/>
  <c r="J22"/>
  <c r="K22"/>
  <c r="L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BK22"/>
  <c r="BL22"/>
  <c r="BM22"/>
  <c r="BN22"/>
  <c r="BO22"/>
  <c r="BP22"/>
  <c r="BQ22"/>
  <c r="BR22"/>
  <c r="BS22"/>
  <c r="BT22"/>
  <c r="BU22"/>
  <c r="BV22"/>
  <c r="BW22"/>
  <c r="BX22"/>
  <c r="BY22"/>
  <c r="BZ22"/>
  <c r="CA22"/>
  <c r="CB22"/>
  <c r="CC22"/>
  <c r="CJ22"/>
  <c r="CK22"/>
  <c r="CL22"/>
  <c r="CV23"/>
  <c r="CW23"/>
  <c r="CX23"/>
  <c r="CV24"/>
  <c r="CW24"/>
  <c r="CX24"/>
  <c r="CV25"/>
  <c r="CW25"/>
  <c r="CX25"/>
  <c r="CV26"/>
  <c r="CW26"/>
  <c r="CX26"/>
  <c r="CV27"/>
  <c r="CW27"/>
  <c r="CX27"/>
  <c r="CV28"/>
  <c r="CW28"/>
  <c r="CX28"/>
  <c r="D29"/>
  <c r="E29"/>
  <c r="F29"/>
  <c r="G29"/>
  <c r="H29"/>
  <c r="I29"/>
  <c r="J29"/>
  <c r="K29"/>
  <c r="L29"/>
  <c r="M29"/>
  <c r="N29"/>
  <c r="N63" s="1"/>
  <c r="O29"/>
  <c r="P29"/>
  <c r="Q29"/>
  <c r="R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BA29"/>
  <c r="BB29"/>
  <c r="BC29"/>
  <c r="BD29"/>
  <c r="BE29"/>
  <c r="BF29"/>
  <c r="BG29"/>
  <c r="BH29"/>
  <c r="BI29"/>
  <c r="BJ29"/>
  <c r="BK29"/>
  <c r="BL29"/>
  <c r="BM29"/>
  <c r="BN29"/>
  <c r="BO29"/>
  <c r="BP29"/>
  <c r="BQ29"/>
  <c r="BR29"/>
  <c r="BS29"/>
  <c r="BT29"/>
  <c r="BU29"/>
  <c r="BV29"/>
  <c r="BW29"/>
  <c r="BX29"/>
  <c r="BY29"/>
  <c r="BZ29"/>
  <c r="CA29"/>
  <c r="CB29"/>
  <c r="CC29"/>
  <c r="CD29"/>
  <c r="CE29"/>
  <c r="CF29"/>
  <c r="CG29"/>
  <c r="CH29"/>
  <c r="CI29"/>
  <c r="CJ29"/>
  <c r="CK29"/>
  <c r="CL29"/>
  <c r="CP29"/>
  <c r="CQ29"/>
  <c r="CR29"/>
  <c r="CS29"/>
  <c r="CT29"/>
  <c r="CU29"/>
  <c r="S30"/>
  <c r="S29" s="1"/>
  <c r="S63" s="1"/>
  <c r="T30"/>
  <c r="T29"/>
  <c r="T63" s="1"/>
  <c r="T87" s="1"/>
  <c r="U30"/>
  <c r="U29" s="1"/>
  <c r="U63" s="1"/>
  <c r="CV30"/>
  <c r="CV31"/>
  <c r="CW31"/>
  <c r="CX31"/>
  <c r="CV32"/>
  <c r="CW32"/>
  <c r="CX32"/>
  <c r="CV33"/>
  <c r="CW33"/>
  <c r="CX33"/>
  <c r="CV34"/>
  <c r="CW34"/>
  <c r="CX34"/>
  <c r="CV35"/>
  <c r="CW35"/>
  <c r="CX35"/>
  <c r="D36"/>
  <c r="E36"/>
  <c r="F36"/>
  <c r="G36"/>
  <c r="H36"/>
  <c r="H63" s="1"/>
  <c r="I36"/>
  <c r="J36"/>
  <c r="K36"/>
  <c r="L36"/>
  <c r="CX36" s="1"/>
  <c r="M36"/>
  <c r="N36"/>
  <c r="O36"/>
  <c r="O63" s="1"/>
  <c r="P36"/>
  <c r="Q36"/>
  <c r="R36"/>
  <c r="R63"/>
  <c r="V36"/>
  <c r="W36"/>
  <c r="X36"/>
  <c r="X63" s="1"/>
  <c r="Y36"/>
  <c r="Z36"/>
  <c r="AA36"/>
  <c r="AB36"/>
  <c r="AC36"/>
  <c r="AD36"/>
  <c r="AE36"/>
  <c r="AF36"/>
  <c r="AG36"/>
  <c r="AH36"/>
  <c r="AI36"/>
  <c r="AJ36"/>
  <c r="AK36"/>
  <c r="AL36"/>
  <c r="AM36"/>
  <c r="AN36"/>
  <c r="AN63" s="1"/>
  <c r="AO36"/>
  <c r="AO63" s="1"/>
  <c r="AP36"/>
  <c r="AQ36"/>
  <c r="AR36"/>
  <c r="AR63"/>
  <c r="AS36"/>
  <c r="AT36"/>
  <c r="AU36"/>
  <c r="AV36"/>
  <c r="AW36"/>
  <c r="AX36"/>
  <c r="AY36"/>
  <c r="AZ36"/>
  <c r="BA36"/>
  <c r="BB36"/>
  <c r="BC36"/>
  <c r="BD36"/>
  <c r="BE36"/>
  <c r="BF36"/>
  <c r="BG36"/>
  <c r="BH36"/>
  <c r="BI36"/>
  <c r="BJ36"/>
  <c r="BK36"/>
  <c r="BL36"/>
  <c r="BM36"/>
  <c r="BN36"/>
  <c r="BO36"/>
  <c r="BP36"/>
  <c r="BQ36"/>
  <c r="BR36"/>
  <c r="BS36"/>
  <c r="BT36"/>
  <c r="BU36"/>
  <c r="BV36"/>
  <c r="BW36"/>
  <c r="BX36"/>
  <c r="BY36"/>
  <c r="BZ36"/>
  <c r="CA36"/>
  <c r="CB36"/>
  <c r="CC36"/>
  <c r="CD36"/>
  <c r="CE36"/>
  <c r="CF36"/>
  <c r="CF63" s="1"/>
  <c r="CF87" s="1"/>
  <c r="CG36"/>
  <c r="CH36"/>
  <c r="CH63" s="1"/>
  <c r="CI36"/>
  <c r="CJ36"/>
  <c r="CK36"/>
  <c r="CL36"/>
  <c r="CP36"/>
  <c r="CQ36"/>
  <c r="CQ63" s="1"/>
  <c r="CR36"/>
  <c r="CR63" s="1"/>
  <c r="CR87" s="1"/>
  <c r="CS36"/>
  <c r="CS63" s="1"/>
  <c r="CT36"/>
  <c r="CT63" s="1"/>
  <c r="CU36"/>
  <c r="CU63" s="1"/>
  <c r="CV37"/>
  <c r="CW37"/>
  <c r="CX37"/>
  <c r="CV38"/>
  <c r="CW38"/>
  <c r="CX38"/>
  <c r="CV39"/>
  <c r="CW39"/>
  <c r="CX39"/>
  <c r="CV40"/>
  <c r="CW40"/>
  <c r="CX40"/>
  <c r="CV41"/>
  <c r="CW41"/>
  <c r="CX41"/>
  <c r="CV42"/>
  <c r="CW42"/>
  <c r="CX42"/>
  <c r="CV43"/>
  <c r="CW43"/>
  <c r="CX43"/>
  <c r="CV44"/>
  <c r="CW44"/>
  <c r="CX44"/>
  <c r="CV45"/>
  <c r="CW45"/>
  <c r="CX45"/>
  <c r="CV46"/>
  <c r="CW46"/>
  <c r="CX46"/>
  <c r="CV47"/>
  <c r="CW47"/>
  <c r="CX47"/>
  <c r="CV48"/>
  <c r="CW48"/>
  <c r="CX48"/>
  <c r="CV49"/>
  <c r="CW49"/>
  <c r="CX49"/>
  <c r="CV50"/>
  <c r="CW50"/>
  <c r="CX50"/>
  <c r="CV51"/>
  <c r="CW51"/>
  <c r="CX51"/>
  <c r="CV52"/>
  <c r="CW52"/>
  <c r="CX52"/>
  <c r="D53"/>
  <c r="E53"/>
  <c r="F53"/>
  <c r="G53"/>
  <c r="H53"/>
  <c r="I53"/>
  <c r="J53"/>
  <c r="K53"/>
  <c r="L53"/>
  <c r="V53"/>
  <c r="W53"/>
  <c r="CW53" s="1"/>
  <c r="X53"/>
  <c r="Y53"/>
  <c r="Z53"/>
  <c r="AA53"/>
  <c r="AB53"/>
  <c r="AC53"/>
  <c r="AD53"/>
  <c r="AE53"/>
  <c r="AF53"/>
  <c r="AG53"/>
  <c r="AH53"/>
  <c r="AI53"/>
  <c r="AJ53"/>
  <c r="AK53"/>
  <c r="AL53"/>
  <c r="AM53"/>
  <c r="AT53"/>
  <c r="AU53"/>
  <c r="AV53"/>
  <c r="AW53"/>
  <c r="AX53"/>
  <c r="AY53"/>
  <c r="AZ53"/>
  <c r="BA53"/>
  <c r="BB53"/>
  <c r="BC53"/>
  <c r="BD53"/>
  <c r="BE53"/>
  <c r="BF53"/>
  <c r="BF63" s="1"/>
  <c r="BG53"/>
  <c r="BH53"/>
  <c r="BI53"/>
  <c r="BJ53"/>
  <c r="BK53"/>
  <c r="BL53"/>
  <c r="BM53"/>
  <c r="BN53"/>
  <c r="BO53"/>
  <c r="BP53"/>
  <c r="BQ53"/>
  <c r="BR53"/>
  <c r="BS53"/>
  <c r="BT53"/>
  <c r="BU53"/>
  <c r="BV53"/>
  <c r="BV63" s="1"/>
  <c r="BW53"/>
  <c r="BX53"/>
  <c r="BY53"/>
  <c r="BZ53"/>
  <c r="CA53"/>
  <c r="CB53"/>
  <c r="CC53"/>
  <c r="CJ53"/>
  <c r="CK53"/>
  <c r="CL53"/>
  <c r="CV54"/>
  <c r="CW54"/>
  <c r="CX54"/>
  <c r="CV55"/>
  <c r="CW55"/>
  <c r="CX55"/>
  <c r="CV56"/>
  <c r="CW56"/>
  <c r="CX56"/>
  <c r="CV57"/>
  <c r="CW57"/>
  <c r="CX57"/>
  <c r="D58"/>
  <c r="D63"/>
  <c r="E58"/>
  <c r="F58"/>
  <c r="G58"/>
  <c r="G63"/>
  <c r="H58"/>
  <c r="I58"/>
  <c r="J58"/>
  <c r="K58"/>
  <c r="K63" s="1"/>
  <c r="L58"/>
  <c r="V58"/>
  <c r="W58"/>
  <c r="W63" s="1"/>
  <c r="X58"/>
  <c r="Y58"/>
  <c r="Y63" s="1"/>
  <c r="Z58"/>
  <c r="AA58"/>
  <c r="AA63" s="1"/>
  <c r="AB58"/>
  <c r="AB63" s="1"/>
  <c r="AC58"/>
  <c r="AC63" s="1"/>
  <c r="AD58"/>
  <c r="AD63" s="1"/>
  <c r="AE58"/>
  <c r="AE63" s="1"/>
  <c r="AF58"/>
  <c r="AF63" s="1"/>
  <c r="AG58"/>
  <c r="AG63"/>
  <c r="AH58"/>
  <c r="AI58"/>
  <c r="AJ58"/>
  <c r="AJ63"/>
  <c r="AK58"/>
  <c r="AK63" s="1"/>
  <c r="AL58"/>
  <c r="AL63" s="1"/>
  <c r="AM58"/>
  <c r="AM63" s="1"/>
  <c r="AT58"/>
  <c r="AT63"/>
  <c r="AU58"/>
  <c r="AU63" s="1"/>
  <c r="AV58"/>
  <c r="AV63"/>
  <c r="AV87" s="1"/>
  <c r="AW58"/>
  <c r="AW63" s="1"/>
  <c r="AX58"/>
  <c r="AX63" s="1"/>
  <c r="AY58"/>
  <c r="AY63" s="1"/>
  <c r="AZ58"/>
  <c r="AZ63"/>
  <c r="BA58"/>
  <c r="BB58"/>
  <c r="BC58"/>
  <c r="BC63" s="1"/>
  <c r="BD58"/>
  <c r="BD63" s="1"/>
  <c r="BE58"/>
  <c r="BE63" s="1"/>
  <c r="BF58"/>
  <c r="BG58"/>
  <c r="BG63"/>
  <c r="BH58"/>
  <c r="BH63" s="1"/>
  <c r="BI58"/>
  <c r="BI63"/>
  <c r="BJ58"/>
  <c r="BJ63" s="1"/>
  <c r="BK58"/>
  <c r="BK63"/>
  <c r="BK87" s="1"/>
  <c r="BL58"/>
  <c r="BL63" s="1"/>
  <c r="BM58"/>
  <c r="BM63"/>
  <c r="BN58"/>
  <c r="BO58"/>
  <c r="BO63"/>
  <c r="BP58"/>
  <c r="BP63" s="1"/>
  <c r="BQ58"/>
  <c r="BQ63"/>
  <c r="BR58"/>
  <c r="BR63" s="1"/>
  <c r="BR87" s="1"/>
  <c r="BS58"/>
  <c r="BS63" s="1"/>
  <c r="BS87" s="1"/>
  <c r="BT58"/>
  <c r="BU58"/>
  <c r="BU63" s="1"/>
  <c r="BV58"/>
  <c r="BW58"/>
  <c r="BW63"/>
  <c r="BX58"/>
  <c r="BX63" s="1"/>
  <c r="BY58"/>
  <c r="BY63"/>
  <c r="BZ58"/>
  <c r="CA58"/>
  <c r="CA63"/>
  <c r="CB58"/>
  <c r="CB63" s="1"/>
  <c r="CC58"/>
  <c r="CC63"/>
  <c r="CJ58"/>
  <c r="CJ63" s="1"/>
  <c r="CK58"/>
  <c r="CK63"/>
  <c r="CL58"/>
  <c r="CV59"/>
  <c r="CW59"/>
  <c r="CX59"/>
  <c r="CV60"/>
  <c r="CW60"/>
  <c r="CX60"/>
  <c r="CV61"/>
  <c r="CW61"/>
  <c r="CX61"/>
  <c r="CV62"/>
  <c r="CW62"/>
  <c r="CX62"/>
  <c r="J63"/>
  <c r="P63"/>
  <c r="Q63"/>
  <c r="Q87" s="1"/>
  <c r="AH63"/>
  <c r="AP63"/>
  <c r="AS63"/>
  <c r="BA63"/>
  <c r="CE63"/>
  <c r="CG63"/>
  <c r="CL63"/>
  <c r="D64"/>
  <c r="E64"/>
  <c r="F64"/>
  <c r="G64"/>
  <c r="H64"/>
  <c r="I64"/>
  <c r="J64"/>
  <c r="K64"/>
  <c r="L64"/>
  <c r="V64"/>
  <c r="W64"/>
  <c r="X64"/>
  <c r="Y64"/>
  <c r="Z64"/>
  <c r="AA64"/>
  <c r="AB64"/>
  <c r="AC64"/>
  <c r="AD64"/>
  <c r="AE64"/>
  <c r="AF64"/>
  <c r="AF86" s="1"/>
  <c r="AG64"/>
  <c r="AH64"/>
  <c r="AI64"/>
  <c r="AJ64"/>
  <c r="AK64"/>
  <c r="AL64"/>
  <c r="AM64"/>
  <c r="AM86" s="1"/>
  <c r="AT64"/>
  <c r="AU64"/>
  <c r="AV64"/>
  <c r="AW64"/>
  <c r="AX64"/>
  <c r="AX86" s="1"/>
  <c r="AY64"/>
  <c r="AZ64"/>
  <c r="BA64"/>
  <c r="BA86" s="1"/>
  <c r="BB64"/>
  <c r="BC64"/>
  <c r="BD64"/>
  <c r="BE64"/>
  <c r="BF64"/>
  <c r="BF86" s="1"/>
  <c r="BF87" s="1"/>
  <c r="BG64"/>
  <c r="BH64"/>
  <c r="BI64"/>
  <c r="BJ64"/>
  <c r="BK64"/>
  <c r="BL64"/>
  <c r="BM64"/>
  <c r="BN64"/>
  <c r="BN86" s="1"/>
  <c r="BO64"/>
  <c r="BP64"/>
  <c r="BQ64"/>
  <c r="BQ86" s="1"/>
  <c r="BR64"/>
  <c r="BS64"/>
  <c r="BT64"/>
  <c r="BU64"/>
  <c r="BV64"/>
  <c r="BV86" s="1"/>
  <c r="BW64"/>
  <c r="BX64"/>
  <c r="BY64"/>
  <c r="BZ64"/>
  <c r="CA64"/>
  <c r="CB64"/>
  <c r="CC64"/>
  <c r="CJ64"/>
  <c r="CJ86" s="1"/>
  <c r="CK64"/>
  <c r="CL64"/>
  <c r="CV65"/>
  <c r="CW65"/>
  <c r="CX65"/>
  <c r="CV66"/>
  <c r="CW66"/>
  <c r="CX66"/>
  <c r="CV67"/>
  <c r="CW67"/>
  <c r="CX67"/>
  <c r="CV68"/>
  <c r="CW68"/>
  <c r="CX68"/>
  <c r="CV69"/>
  <c r="CW69"/>
  <c r="CX69"/>
  <c r="CV70"/>
  <c r="CW70"/>
  <c r="CX70"/>
  <c r="CV71"/>
  <c r="CW71"/>
  <c r="CX71"/>
  <c r="CV72"/>
  <c r="CW72"/>
  <c r="CX72"/>
  <c r="D73"/>
  <c r="E73"/>
  <c r="F73"/>
  <c r="G73"/>
  <c r="H73"/>
  <c r="I73"/>
  <c r="J73"/>
  <c r="K73"/>
  <c r="L73"/>
  <c r="L86" s="1"/>
  <c r="P73"/>
  <c r="Q73"/>
  <c r="R73"/>
  <c r="R86"/>
  <c r="V73"/>
  <c r="W73"/>
  <c r="X73"/>
  <c r="Y73"/>
  <c r="Z73"/>
  <c r="Z86" s="1"/>
  <c r="AA73"/>
  <c r="AB73"/>
  <c r="AB86"/>
  <c r="AC73"/>
  <c r="AC86" s="1"/>
  <c r="AD73"/>
  <c r="AE73"/>
  <c r="AF73"/>
  <c r="AG73"/>
  <c r="AH73"/>
  <c r="AI73"/>
  <c r="AJ73"/>
  <c r="AK73"/>
  <c r="AL73"/>
  <c r="AM73"/>
  <c r="AT73"/>
  <c r="AU73"/>
  <c r="AV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S86"/>
  <c r="BT73"/>
  <c r="BU73"/>
  <c r="BV73"/>
  <c r="BW73"/>
  <c r="BW86" s="1"/>
  <c r="BX73"/>
  <c r="BY73"/>
  <c r="BZ73"/>
  <c r="CA73"/>
  <c r="CB73"/>
  <c r="CB86" s="1"/>
  <c r="CC73"/>
  <c r="CJ73"/>
  <c r="CK73"/>
  <c r="CL73"/>
  <c r="CL86" s="1"/>
  <c r="CV74"/>
  <c r="CW74"/>
  <c r="CX74"/>
  <c r="CV75"/>
  <c r="CW75"/>
  <c r="CX75"/>
  <c r="D76"/>
  <c r="E76"/>
  <c r="F76"/>
  <c r="G76"/>
  <c r="G86" s="1"/>
  <c r="H76"/>
  <c r="CW76" s="1"/>
  <c r="I76"/>
  <c r="I86" s="1"/>
  <c r="J76"/>
  <c r="K76"/>
  <c r="L76"/>
  <c r="N76"/>
  <c r="N86"/>
  <c r="O76"/>
  <c r="O86" s="1"/>
  <c r="V76"/>
  <c r="V86"/>
  <c r="W76"/>
  <c r="X76"/>
  <c r="Y76"/>
  <c r="Z76"/>
  <c r="AA76"/>
  <c r="AB76"/>
  <c r="AC76"/>
  <c r="AD76"/>
  <c r="AD86" s="1"/>
  <c r="AE76"/>
  <c r="AF76"/>
  <c r="AG76"/>
  <c r="AH76"/>
  <c r="AH86"/>
  <c r="AI76"/>
  <c r="AJ76"/>
  <c r="AK76"/>
  <c r="AL76"/>
  <c r="AM76"/>
  <c r="AT76"/>
  <c r="AT86" s="1"/>
  <c r="AU76"/>
  <c r="AU86" s="1"/>
  <c r="AV76"/>
  <c r="AW76"/>
  <c r="AX76"/>
  <c r="AY76"/>
  <c r="AY86" s="1"/>
  <c r="AY87" s="1"/>
  <c r="AZ76"/>
  <c r="BA76"/>
  <c r="BB76"/>
  <c r="BB86"/>
  <c r="BC76"/>
  <c r="BD76"/>
  <c r="BE76"/>
  <c r="BF76"/>
  <c r="BG76"/>
  <c r="BH76"/>
  <c r="BI76"/>
  <c r="BJ76"/>
  <c r="BK76"/>
  <c r="BK86"/>
  <c r="BL76"/>
  <c r="BL86" s="1"/>
  <c r="BL87" s="1"/>
  <c r="BM76"/>
  <c r="BN76"/>
  <c r="BO76"/>
  <c r="BO86"/>
  <c r="BP76"/>
  <c r="BQ76"/>
  <c r="BR76"/>
  <c r="BR86" s="1"/>
  <c r="BS76"/>
  <c r="BT76"/>
  <c r="BU76"/>
  <c r="BV76"/>
  <c r="BV87"/>
  <c r="BW76"/>
  <c r="BX76"/>
  <c r="BY76"/>
  <c r="BZ76"/>
  <c r="CA76"/>
  <c r="CA86" s="1"/>
  <c r="CB76"/>
  <c r="CC76"/>
  <c r="CJ76"/>
  <c r="CK76"/>
  <c r="CK86" s="1"/>
  <c r="CK87" s="1"/>
  <c r="CL76"/>
  <c r="CV77"/>
  <c r="CW77"/>
  <c r="CX77"/>
  <c r="CV78"/>
  <c r="CW78"/>
  <c r="CX78"/>
  <c r="CV79"/>
  <c r="CW79"/>
  <c r="CX79"/>
  <c r="CV80"/>
  <c r="CW80"/>
  <c r="CX80"/>
  <c r="CV81"/>
  <c r="CW81"/>
  <c r="CX81"/>
  <c r="CV82"/>
  <c r="CW82"/>
  <c r="CX82"/>
  <c r="CV83"/>
  <c r="CW83"/>
  <c r="CX83"/>
  <c r="CV84"/>
  <c r="CW84"/>
  <c r="CX84"/>
  <c r="CV85"/>
  <c r="CW85"/>
  <c r="CX85"/>
  <c r="M86"/>
  <c r="P86"/>
  <c r="P87" s="1"/>
  <c r="Q86"/>
  <c r="S86"/>
  <c r="T86"/>
  <c r="U86"/>
  <c r="AJ86"/>
  <c r="AN86"/>
  <c r="AO86"/>
  <c r="AP86"/>
  <c r="AP87"/>
  <c r="AQ86"/>
  <c r="AR86"/>
  <c r="AS86"/>
  <c r="AS87" s="1"/>
  <c r="AV86"/>
  <c r="AX87"/>
  <c r="BJ86"/>
  <c r="BU86"/>
  <c r="CD86"/>
  <c r="CE86"/>
  <c r="CF86"/>
  <c r="CG86"/>
  <c r="CH86"/>
  <c r="CI86"/>
  <c r="CP86"/>
  <c r="CQ86"/>
  <c r="CR86"/>
  <c r="CS86"/>
  <c r="CT86"/>
  <c r="CU86"/>
  <c r="CV88"/>
  <c r="CW88"/>
  <c r="CX88"/>
  <c r="CV89"/>
  <c r="CW89"/>
  <c r="CX89"/>
  <c r="CV90"/>
  <c r="CW90"/>
  <c r="CX90"/>
  <c r="CV93"/>
  <c r="CW93"/>
  <c r="CX93"/>
  <c r="CV94"/>
  <c r="CW94"/>
  <c r="CX94"/>
  <c r="CV95"/>
  <c r="CW95"/>
  <c r="CX95"/>
  <c r="CV97"/>
  <c r="CW97"/>
  <c r="CX97"/>
  <c r="CV98"/>
  <c r="CW98"/>
  <c r="CX98"/>
  <c r="CV99"/>
  <c r="CW99"/>
  <c r="CX99"/>
  <c r="CV100"/>
  <c r="CW100"/>
  <c r="CX100"/>
  <c r="CV101"/>
  <c r="CW101"/>
  <c r="CX101"/>
  <c r="CV102"/>
  <c r="CW102"/>
  <c r="CX102"/>
  <c r="CV103"/>
  <c r="CW103"/>
  <c r="CX103"/>
  <c r="CV104"/>
  <c r="CW104"/>
  <c r="CX104"/>
  <c r="CV105"/>
  <c r="CW105"/>
  <c r="CX105"/>
  <c r="CV106"/>
  <c r="CW106"/>
  <c r="CX106"/>
  <c r="CV108"/>
  <c r="CV109"/>
  <c r="CW109"/>
  <c r="CX109"/>
  <c r="CV110"/>
  <c r="CX110"/>
  <c r="CV111"/>
  <c r="CW111"/>
  <c r="CX111"/>
  <c r="D112"/>
  <c r="D107" s="1"/>
  <c r="E112"/>
  <c r="E107"/>
  <c r="CW107"/>
  <c r="F112"/>
  <c r="CX112" s="1"/>
  <c r="CW112"/>
  <c r="CV113"/>
  <c r="CW113"/>
  <c r="CX113"/>
  <c r="CV114"/>
  <c r="CW114"/>
  <c r="CX114"/>
  <c r="CV115"/>
  <c r="CW115"/>
  <c r="CX115"/>
  <c r="CV116"/>
  <c r="CW116"/>
  <c r="CX116"/>
  <c r="CV117"/>
  <c r="CW117"/>
  <c r="CX117"/>
  <c r="CV118"/>
  <c r="CW118"/>
  <c r="CX118"/>
  <c r="CV119"/>
  <c r="CW119"/>
  <c r="CX119"/>
  <c r="CV120"/>
  <c r="CW120"/>
  <c r="CX120"/>
  <c r="D121"/>
  <c r="E121"/>
  <c r="F121"/>
  <c r="G121"/>
  <c r="G124" s="1"/>
  <c r="H121"/>
  <c r="I121"/>
  <c r="I124" s="1"/>
  <c r="I145" s="1"/>
  <c r="J121"/>
  <c r="J124"/>
  <c r="J145" s="1"/>
  <c r="K121"/>
  <c r="K145"/>
  <c r="L121"/>
  <c r="V121"/>
  <c r="V145"/>
  <c r="W121"/>
  <c r="W124" s="1"/>
  <c r="X121"/>
  <c r="X124" s="1"/>
  <c r="X145" s="1"/>
  <c r="Y121"/>
  <c r="Y124"/>
  <c r="Y145" s="1"/>
  <c r="Z121"/>
  <c r="Z145"/>
  <c r="AA121"/>
  <c r="AA124" s="1"/>
  <c r="AB121"/>
  <c r="AB124" s="1"/>
  <c r="AB145" s="1"/>
  <c r="AC121"/>
  <c r="AC124"/>
  <c r="AC145" s="1"/>
  <c r="AD121"/>
  <c r="AD124" s="1"/>
  <c r="AD145" s="1"/>
  <c r="AE121"/>
  <c r="AE124" s="1"/>
  <c r="AF121"/>
  <c r="AF124"/>
  <c r="AF145" s="1"/>
  <c r="AG121"/>
  <c r="AG145"/>
  <c r="AH121"/>
  <c r="AH124" s="1"/>
  <c r="AH145" s="1"/>
  <c r="AI121"/>
  <c r="AI124" s="1"/>
  <c r="AJ121"/>
  <c r="AJ124"/>
  <c r="AJ145" s="1"/>
  <c r="AK121"/>
  <c r="AL121"/>
  <c r="AL124" s="1"/>
  <c r="AL145" s="1"/>
  <c r="AM121"/>
  <c r="AM124"/>
  <c r="AM145" s="1"/>
  <c r="AT121"/>
  <c r="AT145"/>
  <c r="AU121"/>
  <c r="AU124" s="1"/>
  <c r="AV121"/>
  <c r="AV124" s="1"/>
  <c r="AV145" s="1"/>
  <c r="AW121"/>
  <c r="AW124"/>
  <c r="AW145" s="1"/>
  <c r="AX121"/>
  <c r="AX145"/>
  <c r="AY121"/>
  <c r="AY124" s="1"/>
  <c r="AZ121"/>
  <c r="AZ124" s="1"/>
  <c r="AZ145" s="1"/>
  <c r="BA121"/>
  <c r="BA124"/>
  <c r="BB121"/>
  <c r="BB124" s="1"/>
  <c r="BB145" s="1"/>
  <c r="BC121"/>
  <c r="BC124" s="1"/>
  <c r="BD121"/>
  <c r="BD124"/>
  <c r="BD145" s="1"/>
  <c r="BE121"/>
  <c r="BE145"/>
  <c r="BF121"/>
  <c r="BF124" s="1"/>
  <c r="BF145" s="1"/>
  <c r="BG121"/>
  <c r="BG124" s="1"/>
  <c r="BH121"/>
  <c r="BH124"/>
  <c r="BH145" s="1"/>
  <c r="BI121"/>
  <c r="BJ121"/>
  <c r="BJ124" s="1"/>
  <c r="BJ145" s="1"/>
  <c r="BK121"/>
  <c r="BK124"/>
  <c r="BK145" s="1"/>
  <c r="BL121"/>
  <c r="BL145"/>
  <c r="BM121"/>
  <c r="BM124" s="1"/>
  <c r="BM145" s="1"/>
  <c r="BN121"/>
  <c r="BN124" s="1"/>
  <c r="BN145" s="1"/>
  <c r="BO121"/>
  <c r="BO124"/>
  <c r="BO145" s="1"/>
  <c r="BP121"/>
  <c r="BP145"/>
  <c r="BQ121"/>
  <c r="BQ124" s="1"/>
  <c r="BQ145" s="1"/>
  <c r="BR121"/>
  <c r="BR124"/>
  <c r="BR145" s="1"/>
  <c r="BS121"/>
  <c r="BS124"/>
  <c r="BS145"/>
  <c r="BT121"/>
  <c r="BT124" s="1"/>
  <c r="BT145" s="1"/>
  <c r="BU121"/>
  <c r="BU124" s="1"/>
  <c r="BU145" s="1"/>
  <c r="BV121"/>
  <c r="BV124"/>
  <c r="BV145" s="1"/>
  <c r="BW121"/>
  <c r="BW124"/>
  <c r="BW145"/>
  <c r="BX121"/>
  <c r="BX124" s="1"/>
  <c r="BX145" s="1"/>
  <c r="BY121"/>
  <c r="BY124" s="1"/>
  <c r="BZ121"/>
  <c r="BZ145"/>
  <c r="CA121"/>
  <c r="CA124" s="1"/>
  <c r="CB121"/>
  <c r="CB124" s="1"/>
  <c r="CB145" s="1"/>
  <c r="CC121"/>
  <c r="CC124"/>
  <c r="CC145" s="1"/>
  <c r="CJ121"/>
  <c r="CJ145"/>
  <c r="CK121"/>
  <c r="CK124" s="1"/>
  <c r="CK145" s="1"/>
  <c r="CL121"/>
  <c r="CL124"/>
  <c r="CL145" s="1"/>
  <c r="CV122"/>
  <c r="CW122"/>
  <c r="CX122"/>
  <c r="CV123"/>
  <c r="CW123"/>
  <c r="CX123"/>
  <c r="CV125"/>
  <c r="CW125"/>
  <c r="CX125"/>
  <c r="CV126"/>
  <c r="CW126"/>
  <c r="CX126"/>
  <c r="CV127"/>
  <c r="CW127"/>
  <c r="CX127"/>
  <c r="CV128"/>
  <c r="CW128"/>
  <c r="CX128"/>
  <c r="CV129"/>
  <c r="CW129"/>
  <c r="CX129"/>
  <c r="D130"/>
  <c r="E130"/>
  <c r="F130"/>
  <c r="G130"/>
  <c r="H130"/>
  <c r="I130"/>
  <c r="V130"/>
  <c r="W130"/>
  <c r="CW130" s="1"/>
  <c r="X130"/>
  <c r="Y130"/>
  <c r="Z130"/>
  <c r="AA130"/>
  <c r="AB130"/>
  <c r="AC130"/>
  <c r="AD130"/>
  <c r="AE130"/>
  <c r="AF130"/>
  <c r="AG130"/>
  <c r="AH130"/>
  <c r="AI130"/>
  <c r="AJ130"/>
  <c r="AK130"/>
  <c r="AL130"/>
  <c r="AM130"/>
  <c r="AT130"/>
  <c r="AU130"/>
  <c r="AV130"/>
  <c r="AW130"/>
  <c r="AX130"/>
  <c r="AY130"/>
  <c r="AZ130"/>
  <c r="BA130"/>
  <c r="BB130"/>
  <c r="BC130"/>
  <c r="BD130"/>
  <c r="BE130"/>
  <c r="BF130"/>
  <c r="BG130"/>
  <c r="BH130"/>
  <c r="BI130"/>
  <c r="BJ130"/>
  <c r="BK130"/>
  <c r="BL130"/>
  <c r="BM130"/>
  <c r="BN130"/>
  <c r="BO130"/>
  <c r="BP130"/>
  <c r="BQ130"/>
  <c r="BR130"/>
  <c r="BS130"/>
  <c r="BT130"/>
  <c r="BU130"/>
  <c r="BV130"/>
  <c r="BW130"/>
  <c r="BX130"/>
  <c r="BY130"/>
  <c r="BZ130"/>
  <c r="CA130"/>
  <c r="CB130"/>
  <c r="CC130"/>
  <c r="CJ130"/>
  <c r="CK130"/>
  <c r="CL130"/>
  <c r="CV131"/>
  <c r="CW131"/>
  <c r="CX131"/>
  <c r="CV132"/>
  <c r="CW132"/>
  <c r="CX132"/>
  <c r="CV133"/>
  <c r="CW133"/>
  <c r="CX133"/>
  <c r="CV134"/>
  <c r="CW134"/>
  <c r="CX134"/>
  <c r="CV135"/>
  <c r="CW135"/>
  <c r="CX135"/>
  <c r="CV136"/>
  <c r="CW136"/>
  <c r="CX136"/>
  <c r="CV137"/>
  <c r="CW137"/>
  <c r="CX137"/>
  <c r="CV138"/>
  <c r="CW138"/>
  <c r="CX138"/>
  <c r="CV139"/>
  <c r="CW139"/>
  <c r="CX139"/>
  <c r="CV140"/>
  <c r="CW140"/>
  <c r="CX140"/>
  <c r="CV141"/>
  <c r="CW141"/>
  <c r="CX141"/>
  <c r="CV142"/>
  <c r="CW142"/>
  <c r="CX142"/>
  <c r="CV143"/>
  <c r="CW143"/>
  <c r="CX143"/>
  <c r="CV144"/>
  <c r="CW144"/>
  <c r="CX144"/>
  <c r="CV146"/>
  <c r="CW146"/>
  <c r="CX146"/>
  <c r="CV147"/>
  <c r="CW147"/>
  <c r="CX147"/>
  <c r="CV148"/>
  <c r="CW148"/>
  <c r="CX148"/>
  <c r="CV149"/>
  <c r="CW149"/>
  <c r="CX149"/>
  <c r="L6" i="51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5"/>
  <c r="G25" i="9"/>
  <c r="G26"/>
  <c r="G27"/>
  <c r="G28"/>
  <c r="G29"/>
  <c r="G30"/>
  <c r="G31"/>
  <c r="G12"/>
  <c r="G32"/>
  <c r="G33"/>
  <c r="G34"/>
  <c r="G35"/>
  <c r="G36"/>
  <c r="G37"/>
  <c r="I28" i="6"/>
  <c r="H28"/>
  <c r="D17" i="7"/>
  <c r="C17"/>
  <c r="E135" i="2"/>
  <c r="F135" s="1"/>
  <c r="F136"/>
  <c r="F139"/>
  <c r="E146"/>
  <c r="D135"/>
  <c r="D146"/>
  <c r="D152" s="1"/>
  <c r="D108"/>
  <c r="C108"/>
  <c r="C125"/>
  <c r="C34"/>
  <c r="D34"/>
  <c r="E34"/>
  <c r="F34"/>
  <c r="D28"/>
  <c r="D27" s="1"/>
  <c r="F27" s="1"/>
  <c r="E28"/>
  <c r="F28"/>
  <c r="C28"/>
  <c r="C27" s="1"/>
  <c r="E20"/>
  <c r="E6"/>
  <c r="D6"/>
  <c r="C84"/>
  <c r="C6"/>
  <c r="D84"/>
  <c r="F84" s="1"/>
  <c r="E84"/>
  <c r="D56"/>
  <c r="D61" s="1"/>
  <c r="D85" s="1"/>
  <c r="B14" i="8" s="1"/>
  <c r="E56" i="2"/>
  <c r="C56"/>
  <c r="D51"/>
  <c r="E51"/>
  <c r="F51" s="1"/>
  <c r="C51"/>
  <c r="C45"/>
  <c r="D20"/>
  <c r="C20"/>
  <c r="D13"/>
  <c r="E13"/>
  <c r="C13"/>
  <c r="D92"/>
  <c r="E92"/>
  <c r="E108"/>
  <c r="F108"/>
  <c r="C92"/>
  <c r="C146"/>
  <c r="F93"/>
  <c r="F94"/>
  <c r="F95"/>
  <c r="F96"/>
  <c r="F97"/>
  <c r="F98"/>
  <c r="F107"/>
  <c r="F109"/>
  <c r="F111"/>
  <c r="F113"/>
  <c r="F119"/>
  <c r="F29"/>
  <c r="F30"/>
  <c r="F7"/>
  <c r="F9"/>
  <c r="F10"/>
  <c r="F11"/>
  <c r="F12"/>
  <c r="F18"/>
  <c r="F31"/>
  <c r="F33"/>
  <c r="F35"/>
  <c r="F36"/>
  <c r="F37"/>
  <c r="F38"/>
  <c r="F39"/>
  <c r="F40"/>
  <c r="F42"/>
  <c r="F44"/>
  <c r="F53"/>
  <c r="F54"/>
  <c r="F71"/>
  <c r="F72"/>
  <c r="A10" i="1"/>
  <c r="A10" i="8" s="1"/>
  <c r="A16" i="1"/>
  <c r="A16" i="8"/>
  <c r="A22" i="1"/>
  <c r="A22" i="8" s="1"/>
  <c r="A28" i="1"/>
  <c r="A28" i="8"/>
  <c r="A34" i="1"/>
  <c r="A34" i="8" s="1"/>
  <c r="C89" i="2"/>
  <c r="C152"/>
  <c r="C4" i="3"/>
  <c r="C90" s="1"/>
  <c r="C4" i="4"/>
  <c r="C90" s="1"/>
  <c r="E151"/>
  <c r="C152"/>
  <c r="D152"/>
  <c r="E152"/>
  <c r="C4" i="5"/>
  <c r="C90" s="1"/>
  <c r="C152"/>
  <c r="C4" i="6"/>
  <c r="G4" i="7" s="1"/>
  <c r="D4" i="6"/>
  <c r="H4"/>
  <c r="E4"/>
  <c r="I4" s="1"/>
  <c r="C18"/>
  <c r="D6" i="8" s="1"/>
  <c r="D18" i="6"/>
  <c r="H30" s="1"/>
  <c r="E18"/>
  <c r="E29"/>
  <c r="I18"/>
  <c r="I29" s="1"/>
  <c r="E31" s="1"/>
  <c r="G18"/>
  <c r="H18"/>
  <c r="H29" s="1"/>
  <c r="C19"/>
  <c r="D19"/>
  <c r="D28" s="1"/>
  <c r="E19"/>
  <c r="C24"/>
  <c r="C28"/>
  <c r="D24"/>
  <c r="E24"/>
  <c r="E28"/>
  <c r="E18" i="7"/>
  <c r="E30" s="1"/>
  <c r="E31" s="1"/>
  <c r="E33" s="1"/>
  <c r="G28" i="6"/>
  <c r="B25" i="8"/>
  <c r="G17" i="7"/>
  <c r="D24" i="8" s="1"/>
  <c r="H17" i="7"/>
  <c r="H32" s="1"/>
  <c r="I17"/>
  <c r="C18"/>
  <c r="D18"/>
  <c r="D30" s="1"/>
  <c r="D31" s="1"/>
  <c r="C24"/>
  <c r="D24"/>
  <c r="E24"/>
  <c r="G30"/>
  <c r="H30"/>
  <c r="I30"/>
  <c r="D37" i="8" s="1"/>
  <c r="H33" i="7"/>
  <c r="I33"/>
  <c r="A4" i="8"/>
  <c r="B7"/>
  <c r="D12"/>
  <c r="B13"/>
  <c r="E13" s="1"/>
  <c r="B19"/>
  <c r="B37"/>
  <c r="E37" s="1"/>
  <c r="D3" i="10"/>
  <c r="E3"/>
  <c r="F3"/>
  <c r="G6" i="9"/>
  <c r="G7"/>
  <c r="G8"/>
  <c r="G9"/>
  <c r="G10"/>
  <c r="G11"/>
  <c r="G14"/>
  <c r="G15"/>
  <c r="G16"/>
  <c r="G17"/>
  <c r="G18"/>
  <c r="G19"/>
  <c r="G20"/>
  <c r="G21"/>
  <c r="G22"/>
  <c r="G23"/>
  <c r="G24"/>
  <c r="G40"/>
  <c r="D41"/>
  <c r="G3" i="10"/>
  <c r="G5"/>
  <c r="G6"/>
  <c r="G24" s="1"/>
  <c r="G8"/>
  <c r="G10"/>
  <c r="G11"/>
  <c r="G12"/>
  <c r="G13"/>
  <c r="G14"/>
  <c r="G15"/>
  <c r="G16"/>
  <c r="G17"/>
  <c r="G18"/>
  <c r="G19"/>
  <c r="G20"/>
  <c r="G21"/>
  <c r="G22"/>
  <c r="G23"/>
  <c r="B24"/>
  <c r="D24"/>
  <c r="E24"/>
  <c r="F24"/>
  <c r="D6" i="11"/>
  <c r="J6" s="1"/>
  <c r="F6"/>
  <c r="K6" s="1"/>
  <c r="H6"/>
  <c r="M6"/>
  <c r="L8"/>
  <c r="M8"/>
  <c r="L9"/>
  <c r="M9"/>
  <c r="L10"/>
  <c r="L15" s="1"/>
  <c r="M10"/>
  <c r="L11"/>
  <c r="M11"/>
  <c r="L12"/>
  <c r="M12"/>
  <c r="L13"/>
  <c r="M13"/>
  <c r="L14"/>
  <c r="M14"/>
  <c r="B15"/>
  <c r="C15"/>
  <c r="M15"/>
  <c r="D15"/>
  <c r="E15"/>
  <c r="F15"/>
  <c r="G15"/>
  <c r="H15"/>
  <c r="I15"/>
  <c r="J15"/>
  <c r="K15"/>
  <c r="L18"/>
  <c r="L24" s="1"/>
  <c r="M18"/>
  <c r="L19"/>
  <c r="M19"/>
  <c r="L20"/>
  <c r="M20"/>
  <c r="L21"/>
  <c r="M21"/>
  <c r="L22"/>
  <c r="M22"/>
  <c r="L23"/>
  <c r="M23"/>
  <c r="B24"/>
  <c r="C24"/>
  <c r="M24"/>
  <c r="D24"/>
  <c r="E24"/>
  <c r="F24"/>
  <c r="G24"/>
  <c r="H24"/>
  <c r="I24"/>
  <c r="J24"/>
  <c r="K24"/>
  <c r="A27"/>
  <c r="K32"/>
  <c r="L32"/>
  <c r="M32"/>
  <c r="E2" i="34"/>
  <c r="F3"/>
  <c r="G3"/>
  <c r="H3"/>
  <c r="I3"/>
  <c r="D5"/>
  <c r="E5"/>
  <c r="E18"/>
  <c r="F5"/>
  <c r="G5"/>
  <c r="H5"/>
  <c r="I5"/>
  <c r="J6"/>
  <c r="J7"/>
  <c r="D8"/>
  <c r="E8"/>
  <c r="F8"/>
  <c r="G8"/>
  <c r="H8"/>
  <c r="I8"/>
  <c r="I18" s="1"/>
  <c r="J9"/>
  <c r="J10"/>
  <c r="D11"/>
  <c r="E11"/>
  <c r="F11"/>
  <c r="G11"/>
  <c r="H11"/>
  <c r="J11" s="1"/>
  <c r="I11"/>
  <c r="J12"/>
  <c r="D13"/>
  <c r="E13"/>
  <c r="F13"/>
  <c r="G13"/>
  <c r="H13"/>
  <c r="J13" s="1"/>
  <c r="I13"/>
  <c r="J14"/>
  <c r="D15"/>
  <c r="E15"/>
  <c r="F15"/>
  <c r="G15"/>
  <c r="H15"/>
  <c r="J15" s="1"/>
  <c r="I15"/>
  <c r="J16"/>
  <c r="J17"/>
  <c r="E2" i="35"/>
  <c r="H2"/>
  <c r="F3"/>
  <c r="G3"/>
  <c r="E5"/>
  <c r="E19" s="1"/>
  <c r="F5"/>
  <c r="G5"/>
  <c r="G19" s="1"/>
  <c r="H5"/>
  <c r="E12"/>
  <c r="F12"/>
  <c r="F19" s="1"/>
  <c r="G12"/>
  <c r="H12"/>
  <c r="H19"/>
  <c r="A1" i="36"/>
  <c r="H7"/>
  <c r="I7"/>
  <c r="H8"/>
  <c r="I8" s="1"/>
  <c r="H9"/>
  <c r="I9"/>
  <c r="H10"/>
  <c r="I10" s="1"/>
  <c r="I14" s="1"/>
  <c r="H11"/>
  <c r="I11"/>
  <c r="H12"/>
  <c r="I12" s="1"/>
  <c r="H13"/>
  <c r="I13"/>
  <c r="C14"/>
  <c r="D14"/>
  <c r="E14"/>
  <c r="F14"/>
  <c r="F19" s="1"/>
  <c r="G14"/>
  <c r="H16"/>
  <c r="H17"/>
  <c r="I17"/>
  <c r="C18"/>
  <c r="C19" s="1"/>
  <c r="D18"/>
  <c r="D19"/>
  <c r="E18"/>
  <c r="E19" s="1"/>
  <c r="F18"/>
  <c r="G18"/>
  <c r="G19"/>
  <c r="C29" i="37"/>
  <c r="D29"/>
  <c r="D36" i="38"/>
  <c r="E36"/>
  <c r="D22" i="43"/>
  <c r="E22"/>
  <c r="D18" i="8"/>
  <c r="I31" i="7"/>
  <c r="E125" i="2"/>
  <c r="B36" i="8" s="1"/>
  <c r="E36" s="1"/>
  <c r="D36"/>
  <c r="E32" i="7"/>
  <c r="I32"/>
  <c r="I30" i="6"/>
  <c r="D32" i="7"/>
  <c r="BL126" i="56"/>
  <c r="BL124"/>
  <c r="BM126"/>
  <c r="U63"/>
  <c r="AC87" i="55"/>
  <c r="T126" i="56"/>
  <c r="CW29" i="55"/>
  <c r="X124" i="56"/>
  <c r="B31" i="8"/>
  <c r="V126" i="56"/>
  <c r="V124"/>
  <c r="AU87" i="55"/>
  <c r="G87"/>
  <c r="BC124" i="56"/>
  <c r="BC126"/>
  <c r="C4" i="7"/>
  <c r="CX30" i="55"/>
  <c r="DW126" i="56"/>
  <c r="DS126"/>
  <c r="BU126"/>
  <c r="D91" i="55"/>
  <c r="E86"/>
  <c r="T58" i="56"/>
  <c r="E27" i="2"/>
  <c r="F86" i="55"/>
  <c r="CA126" i="56"/>
  <c r="BW126"/>
  <c r="U58"/>
  <c r="CW30" i="55"/>
  <c r="C153" i="3"/>
  <c r="S91" i="56"/>
  <c r="S96"/>
  <c r="AB91"/>
  <c r="AB126" s="1"/>
  <c r="AW91"/>
  <c r="AW126" s="1"/>
  <c r="Y91"/>
  <c r="Y124" s="1"/>
  <c r="AH91"/>
  <c r="AH124" s="1"/>
  <c r="AE91"/>
  <c r="AE126" s="1"/>
  <c r="L145" i="55"/>
  <c r="CX121"/>
  <c r="T63" i="56"/>
  <c r="G31" i="7"/>
  <c r="H4"/>
  <c r="E147" i="4"/>
  <c r="CW121" i="55"/>
  <c r="S87"/>
  <c r="E151" i="5"/>
  <c r="AC91" i="56"/>
  <c r="AC124"/>
  <c r="AU91"/>
  <c r="AU126" s="1"/>
  <c r="BJ91"/>
  <c r="DU124"/>
  <c r="DU145" s="1"/>
  <c r="AL91"/>
  <c r="AL124" s="1"/>
  <c r="AX91"/>
  <c r="AE124"/>
  <c r="N87" i="55"/>
  <c r="CX91"/>
  <c r="CG145"/>
  <c r="BY145"/>
  <c r="BA145"/>
  <c r="AO145"/>
  <c r="Q145"/>
  <c r="G145"/>
  <c r="DN145" i="56"/>
  <c r="DJ145"/>
  <c r="CX145"/>
  <c r="CP145"/>
  <c r="CH145"/>
  <c r="CD145"/>
  <c r="BR145"/>
  <c r="DV124"/>
  <c r="AJ91"/>
  <c r="AJ124" s="1"/>
  <c r="AV91"/>
  <c r="AV126" s="1"/>
  <c r="BB91"/>
  <c r="AA91"/>
  <c r="AA124" s="1"/>
  <c r="AS91"/>
  <c r="AS126" s="1"/>
  <c r="U91"/>
  <c r="Y126"/>
  <c r="CX130" i="55"/>
  <c r="D86" i="3"/>
  <c r="CT124" i="55"/>
  <c r="CT145"/>
  <c r="CP124"/>
  <c r="CP145" s="1"/>
  <c r="CH145"/>
  <c r="CD124"/>
  <c r="CD145" s="1"/>
  <c r="AP124"/>
  <c r="AP145"/>
  <c r="R124"/>
  <c r="R145" s="1"/>
  <c r="N145"/>
  <c r="H145"/>
  <c r="DS145" i="56"/>
  <c r="DO145"/>
  <c r="DK145"/>
  <c r="DC145"/>
  <c r="CY145"/>
  <c r="CU145"/>
  <c r="CQ145"/>
  <c r="CM145"/>
  <c r="CI145"/>
  <c r="BW145"/>
  <c r="H14" i="36"/>
  <c r="I63" i="55"/>
  <c r="I87"/>
  <c r="CD126" i="56"/>
  <c r="BV126"/>
  <c r="CX96" i="55"/>
  <c r="S91"/>
  <c r="CV91"/>
  <c r="E91"/>
  <c r="E124"/>
  <c r="CV121"/>
  <c r="H86"/>
  <c r="BO63" i="56"/>
  <c r="AL126"/>
  <c r="AS124"/>
  <c r="AJ126"/>
  <c r="AX126"/>
  <c r="AX124"/>
  <c r="AU124"/>
  <c r="BO87"/>
  <c r="AV124"/>
  <c r="AC126"/>
  <c r="D13" i="8"/>
  <c r="E145" i="55"/>
  <c r="I31" i="6"/>
  <c r="C147" i="2"/>
  <c r="B26" i="8" s="1"/>
  <c r="B24"/>
  <c r="E24" s="1"/>
  <c r="CV107" i="55"/>
  <c r="D124"/>
  <c r="D152" i="5"/>
  <c r="D87"/>
  <c r="DV145" i="56"/>
  <c r="AW124"/>
  <c r="S124" i="55"/>
  <c r="S145"/>
  <c r="CW91"/>
  <c r="D29" i="6"/>
  <c r="D14" i="8" s="1"/>
  <c r="G4" i="6"/>
  <c r="D30" i="8"/>
  <c r="E147" i="2"/>
  <c r="B38" i="8" s="1"/>
  <c r="E30" i="6"/>
  <c r="F18" i="34"/>
  <c r="G18"/>
  <c r="G32" i="7"/>
  <c r="D4"/>
  <c r="D30" i="6"/>
  <c r="E152" i="2"/>
  <c r="CV112" i="55"/>
  <c r="BY86"/>
  <c r="BY87" s="1"/>
  <c r="BT86"/>
  <c r="BI86"/>
  <c r="BI87" s="1"/>
  <c r="BG86"/>
  <c r="BG87" s="1"/>
  <c r="BC86"/>
  <c r="BC87" s="1"/>
  <c r="AZ86"/>
  <c r="AZ87" s="1"/>
  <c r="AG86"/>
  <c r="AG87" s="1"/>
  <c r="AA86"/>
  <c r="AA87" s="1"/>
  <c r="CX73"/>
  <c r="K86"/>
  <c r="CV73"/>
  <c r="CW73"/>
  <c r="AL86"/>
  <c r="AL87" s="1"/>
  <c r="CG87"/>
  <c r="AO87"/>
  <c r="AT87"/>
  <c r="CU87"/>
  <c r="CT87"/>
  <c r="AR87"/>
  <c r="AN87"/>
  <c r="C147" i="5"/>
  <c r="CO124" i="55"/>
  <c r="CO145"/>
  <c r="CI124"/>
  <c r="CI145"/>
  <c r="AS124"/>
  <c r="AS145"/>
  <c r="U124"/>
  <c r="U145"/>
  <c r="M124"/>
  <c r="M145"/>
  <c r="EB145" i="56"/>
  <c r="DX145"/>
  <c r="DP145"/>
  <c r="DH145"/>
  <c r="CZ145"/>
  <c r="CR145"/>
  <c r="CN145"/>
  <c r="CJ145"/>
  <c r="CF145"/>
  <c r="CB145"/>
  <c r="BT145"/>
  <c r="BP145"/>
  <c r="BX86" i="55"/>
  <c r="BX87" s="1"/>
  <c r="BP86"/>
  <c r="BP87" s="1"/>
  <c r="BH86"/>
  <c r="BH87" s="1"/>
  <c r="BD86"/>
  <c r="BD87" s="1"/>
  <c r="AK86"/>
  <c r="AK87" s="1"/>
  <c r="J86"/>
  <c r="CC86"/>
  <c r="CC87"/>
  <c r="BM86"/>
  <c r="BM87"/>
  <c r="AW86"/>
  <c r="AW87"/>
  <c r="AI86"/>
  <c r="AI87"/>
  <c r="AE86"/>
  <c r="AE87"/>
  <c r="Y86"/>
  <c r="Y87"/>
  <c r="W86"/>
  <c r="W87"/>
  <c r="BA87"/>
  <c r="CJ87"/>
  <c r="CB87"/>
  <c r="BU87"/>
  <c r="BJ87"/>
  <c r="AM87"/>
  <c r="AF87"/>
  <c r="AB87"/>
  <c r="CQ87"/>
  <c r="U87"/>
  <c r="DI145" i="56"/>
  <c r="CW145"/>
  <c r="CK145"/>
  <c r="CG145"/>
  <c r="X86" i="55"/>
  <c r="X87"/>
  <c r="Z63"/>
  <c r="Z87"/>
  <c r="J87"/>
  <c r="K87"/>
  <c r="CW86"/>
  <c r="D145"/>
  <c r="I4" i="7" l="1"/>
  <c r="E14" i="8"/>
  <c r="BJ124" i="56"/>
  <c r="BJ126"/>
  <c r="CV58" i="55"/>
  <c r="V63"/>
  <c r="V87" s="1"/>
  <c r="AD91" i="56"/>
  <c r="BK91"/>
  <c r="AM91"/>
  <c r="AP91"/>
  <c r="AG91"/>
  <c r="AY91"/>
  <c r="BD124"/>
  <c r="BD126"/>
  <c r="D31" i="6"/>
  <c r="B12" i="8"/>
  <c r="E12" s="1"/>
  <c r="AH126" i="56"/>
  <c r="AA126"/>
  <c r="AB124"/>
  <c r="J8" i="34"/>
  <c r="J5"/>
  <c r="G5" i="9"/>
  <c r="C30" i="7"/>
  <c r="D38" i="8"/>
  <c r="E38" s="1"/>
  <c r="CV76" i="55"/>
  <c r="CE87"/>
  <c r="AH87"/>
  <c r="BQ87"/>
  <c r="AJ87"/>
  <c r="AD87"/>
  <c r="CX58"/>
  <c r="CS87"/>
  <c r="CH87"/>
  <c r="CV22"/>
  <c r="CP87"/>
  <c r="CW8"/>
  <c r="R98" i="56"/>
  <c r="O94"/>
  <c r="O98" s="1"/>
  <c r="U87"/>
  <c r="L56"/>
  <c r="DD124"/>
  <c r="DD145" s="1"/>
  <c r="BV124"/>
  <c r="BV145" s="1"/>
  <c r="I16" i="36"/>
  <c r="I18" s="1"/>
  <c r="I19" s="1"/>
  <c r="H18"/>
  <c r="F63" i="55"/>
  <c r="CX53"/>
  <c r="CV29"/>
  <c r="M63"/>
  <c r="BR63" i="56"/>
  <c r="BR87" s="1"/>
  <c r="S87" s="1"/>
  <c r="S58"/>
  <c r="AK91"/>
  <c r="AZ91"/>
  <c r="AN91"/>
  <c r="BI91"/>
  <c r="AT91"/>
  <c r="AQ91"/>
  <c r="DT124"/>
  <c r="DT145" s="1"/>
  <c r="CC124"/>
  <c r="CC145" s="1"/>
  <c r="CC126"/>
  <c r="BQ124"/>
  <c r="U107"/>
  <c r="W126"/>
  <c r="W124"/>
  <c r="E148" i="3"/>
  <c r="E153"/>
  <c r="H19" i="36"/>
  <c r="BE86" i="55"/>
  <c r="BE87" s="1"/>
  <c r="CA87"/>
  <c r="BO87"/>
  <c r="R87"/>
  <c r="O87"/>
  <c r="CX29"/>
  <c r="CX22"/>
  <c r="CV8"/>
  <c r="BM124" i="56"/>
  <c r="DM145"/>
  <c r="DE145"/>
  <c r="DA145"/>
  <c r="BU145"/>
  <c r="DL124"/>
  <c r="DL145" s="1"/>
  <c r="BB124"/>
  <c r="BB126"/>
  <c r="G29" i="6"/>
  <c r="D26" i="8" s="1"/>
  <c r="E26" s="1"/>
  <c r="D25"/>
  <c r="E25" s="1"/>
  <c r="E61" i="2"/>
  <c r="F6"/>
  <c r="CT124" i="56"/>
  <c r="CT145" s="1"/>
  <c r="T107"/>
  <c r="C87" i="5"/>
  <c r="C151"/>
  <c r="C152" i="3"/>
  <c r="C86"/>
  <c r="H31" i="6"/>
  <c r="G30"/>
  <c r="C29"/>
  <c r="S63" i="56"/>
  <c r="C30" i="6"/>
  <c r="D18" i="34"/>
  <c r="H18"/>
  <c r="G13" i="9"/>
  <c r="F92" i="2"/>
  <c r="D125"/>
  <c r="CV130" i="55"/>
  <c r="CX76"/>
  <c r="BZ86"/>
  <c r="CX64"/>
  <c r="CL87"/>
  <c r="CV53"/>
  <c r="H87"/>
  <c r="CV36"/>
  <c r="BX124" i="56"/>
  <c r="BX145" s="1"/>
  <c r="H31" i="7"/>
  <c r="D31" i="8"/>
  <c r="CV64" i="55"/>
  <c r="D86"/>
  <c r="BF124" i="56"/>
  <c r="BF126"/>
  <c r="E152" i="5"/>
  <c r="E87"/>
  <c r="T91" i="56"/>
  <c r="AO91"/>
  <c r="AF91"/>
  <c r="AI91"/>
  <c r="BA91"/>
  <c r="Z91"/>
  <c r="AR91"/>
  <c r="BE124"/>
  <c r="BE126"/>
  <c r="E31" i="8"/>
  <c r="D20"/>
  <c r="D19"/>
  <c r="E19" s="1"/>
  <c r="F13" i="2"/>
  <c r="C61"/>
  <c r="F146"/>
  <c r="F152" s="1"/>
  <c r="C32" i="7"/>
  <c r="CW64" i="55"/>
  <c r="BZ63"/>
  <c r="BZ87" s="1"/>
  <c r="BW87"/>
  <c r="BT63"/>
  <c r="BT87" s="1"/>
  <c r="BN63"/>
  <c r="BN87" s="1"/>
  <c r="BB63"/>
  <c r="BB87" s="1"/>
  <c r="L63"/>
  <c r="L87" s="1"/>
  <c r="CW58"/>
  <c r="CW36"/>
  <c r="CV15"/>
  <c r="CX8"/>
  <c r="L98" i="56"/>
  <c r="H98"/>
  <c r="T87"/>
  <c r="CQ124" i="55"/>
  <c r="CW124" s="1"/>
  <c r="CM124"/>
  <c r="CU145"/>
  <c r="CA145"/>
  <c r="BG145"/>
  <c r="BC145"/>
  <c r="AY145"/>
  <c r="AU145"/>
  <c r="AQ145"/>
  <c r="AI145"/>
  <c r="AE145"/>
  <c r="AA145"/>
  <c r="W145"/>
  <c r="O145"/>
  <c r="BY124" i="56"/>
  <c r="BY145" s="1"/>
  <c r="D148" i="3"/>
  <c r="S36" i="56"/>
  <c r="DR126"/>
  <c r="U112"/>
  <c r="U96"/>
  <c r="BN91"/>
  <c r="BG91"/>
  <c r="D147" i="5"/>
  <c r="C86" i="4"/>
  <c r="D86"/>
  <c r="DY124" i="56"/>
  <c r="DY145" s="1"/>
  <c r="CV124"/>
  <c r="CV145" s="1"/>
  <c r="E4" i="7"/>
  <c r="F56" i="2"/>
  <c r="F107" i="55"/>
  <c r="E63"/>
  <c r="DZ126" i="56"/>
  <c r="S126" s="1"/>
  <c r="BS124"/>
  <c r="BO107"/>
  <c r="BH91"/>
  <c r="AR126" l="1"/>
  <c r="AR124"/>
  <c r="AF126"/>
  <c r="AF124"/>
  <c r="D147" i="2"/>
  <c r="F125"/>
  <c r="B30" i="8"/>
  <c r="E30" s="1"/>
  <c r="AN124" i="56"/>
  <c r="AN126"/>
  <c r="CX63" i="55"/>
  <c r="F87"/>
  <c r="CX87" s="1"/>
  <c r="AP126" i="56"/>
  <c r="AP124"/>
  <c r="J18" i="34"/>
  <c r="BN124" i="56"/>
  <c r="BN126"/>
  <c r="CM145" i="55"/>
  <c r="CV145" s="1"/>
  <c r="CV124"/>
  <c r="AI124" i="56"/>
  <c r="AI126"/>
  <c r="D87" i="55"/>
  <c r="CV86"/>
  <c r="G31" i="6"/>
  <c r="C31"/>
  <c r="BI126" i="56"/>
  <c r="BI124"/>
  <c r="AG124"/>
  <c r="AG126"/>
  <c r="AD126"/>
  <c r="AD124"/>
  <c r="G41" i="9"/>
  <c r="BS145" i="56"/>
  <c r="T145" s="1"/>
  <c r="T124"/>
  <c r="BO124"/>
  <c r="S107"/>
  <c r="F124" i="55"/>
  <c r="CX107"/>
  <c r="BG126" i="56"/>
  <c r="BG124"/>
  <c r="BA124"/>
  <c r="BA126"/>
  <c r="D32" i="8"/>
  <c r="D33" i="7"/>
  <c r="AT126" i="56"/>
  <c r="AT124"/>
  <c r="AK126"/>
  <c r="AK124"/>
  <c r="C31" i="7"/>
  <c r="D8" i="8" s="1"/>
  <c r="D7"/>
  <c r="E7" s="1"/>
  <c r="AY126" i="56"/>
  <c r="AY124"/>
  <c r="BK124"/>
  <c r="BK126"/>
  <c r="D151" i="2"/>
  <c r="BH124" i="56"/>
  <c r="BH126"/>
  <c r="E87" i="55"/>
  <c r="CW87" s="1"/>
  <c r="CW63"/>
  <c r="C85" i="2"/>
  <c r="B8" i="8" s="1"/>
  <c r="C151" i="2"/>
  <c r="B6" i="8"/>
  <c r="E6" s="1"/>
  <c r="Z126" i="56"/>
  <c r="Z124"/>
  <c r="AO124"/>
  <c r="AO126"/>
  <c r="E151" i="2"/>
  <c r="B18" i="8"/>
  <c r="E18" s="1"/>
  <c r="E85" i="2"/>
  <c r="F61"/>
  <c r="F151" s="1"/>
  <c r="U124" i="56"/>
  <c r="BQ145"/>
  <c r="U145" s="1"/>
  <c r="AQ126"/>
  <c r="AQ124"/>
  <c r="AZ124"/>
  <c r="AZ126"/>
  <c r="M87" i="55"/>
  <c r="CV63"/>
  <c r="AM126" i="56"/>
  <c r="AM124"/>
  <c r="CQ145" i="55"/>
  <c r="CW145" s="1"/>
  <c r="CX86"/>
  <c r="S124" i="56" l="1"/>
  <c r="BO145"/>
  <c r="S145" s="1"/>
  <c r="E8" i="8"/>
  <c r="B20"/>
  <c r="E20" s="1"/>
  <c r="F85" i="2"/>
  <c r="G33" i="7"/>
  <c r="C33"/>
  <c r="CX124" i="55"/>
  <c r="F145"/>
  <c r="CX145" s="1"/>
  <c r="B32" i="8"/>
  <c r="E32" s="1"/>
  <c r="F147" i="2"/>
  <c r="CV87" i="55"/>
</calcChain>
</file>

<file path=xl/sharedStrings.xml><?xml version="1.0" encoding="utf-8"?>
<sst xmlns="http://schemas.openxmlformats.org/spreadsheetml/2006/main" count="4026" uniqueCount="1410">
  <si>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</si>
  <si>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</si>
  <si>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</si>
  <si>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</si>
  <si>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</si>
  <si>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</si>
  <si>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</si>
  <si>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</si>
  <si>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</si>
  <si>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</si>
  <si>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</si>
  <si>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</si>
  <si>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</si>
  <si>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</si>
  <si>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</si>
  <si>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</si>
  <si>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</si>
  <si>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</si>
  <si>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</si>
  <si>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</si>
  <si>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</si>
  <si>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Teljesítés %-ban</t>
  </si>
  <si>
    <t>522001-1</t>
  </si>
  <si>
    <t>562912-1</t>
  </si>
  <si>
    <t>562913-1</t>
  </si>
  <si>
    <t>562917-1</t>
  </si>
  <si>
    <t xml:space="preserve"> 562913-62</t>
  </si>
  <si>
    <t>013350 /680001-1</t>
  </si>
  <si>
    <t>013350 / 680002-1</t>
  </si>
  <si>
    <t>811000-1</t>
  </si>
  <si>
    <t>813000-1</t>
  </si>
  <si>
    <t>841112-1</t>
  </si>
  <si>
    <t>841133-1</t>
  </si>
  <si>
    <t>841222-1</t>
  </si>
  <si>
    <t>841402-1</t>
  </si>
  <si>
    <t>841403-1</t>
  </si>
  <si>
    <t>841901-9</t>
  </si>
  <si>
    <t>841907-9</t>
  </si>
  <si>
    <t>862101-1</t>
  </si>
  <si>
    <t>862102-1</t>
  </si>
  <si>
    <t>862301-1</t>
  </si>
  <si>
    <t>869041-1</t>
  </si>
  <si>
    <t>869042-1</t>
  </si>
  <si>
    <t>882116-1</t>
  </si>
  <si>
    <t>910123-1</t>
  </si>
  <si>
    <t>910502-1</t>
  </si>
  <si>
    <t>960302-1</t>
  </si>
  <si>
    <t>Önkormányzat összesen</t>
  </si>
  <si>
    <t>közutak,</t>
  </si>
  <si>
    <t xml:space="preserve">hidak </t>
  </si>
  <si>
    <t>üzemeltetése</t>
  </si>
  <si>
    <t>Óvodai Intézményi Étkeztetés</t>
  </si>
  <si>
    <t>Iskolai Intézményi Étkeztetés</t>
  </si>
  <si>
    <t>Munkahelyi étkeztetés</t>
  </si>
  <si>
    <t>Iskola konyha üzemeltetése</t>
  </si>
  <si>
    <t>Lakóingatlan bérbeadása,üzemeltetése</t>
  </si>
  <si>
    <t>Nem lakóingatlan bérbead.üzemeltetése</t>
  </si>
  <si>
    <t>Építményüzemeltetés</t>
  </si>
  <si>
    <t>Zöldterület-kezelés</t>
  </si>
  <si>
    <t>Önkormányzati Jogalkotás</t>
  </si>
  <si>
    <t>Adó,illeték kiszabása,beszedése</t>
  </si>
  <si>
    <t xml:space="preserve">Oktatás </t>
  </si>
  <si>
    <t>területi</t>
  </si>
  <si>
    <t>igazgatása</t>
  </si>
  <si>
    <t>Közvilágítás</t>
  </si>
  <si>
    <t>Város-,Községgazdálkodás m.n.s.szolg.</t>
  </si>
  <si>
    <t>Önkorm.vm.többc.kist.társ.elszámolása</t>
  </si>
  <si>
    <t>Önkormelsz. A kv.szerveikkel</t>
  </si>
  <si>
    <t>Háziorvosi alapellátás</t>
  </si>
  <si>
    <t>Háziorvosi</t>
  </si>
  <si>
    <t>ügyeleti ellátás</t>
  </si>
  <si>
    <t>Fogorvosi alapellátás</t>
  </si>
  <si>
    <t>Család-,és nővédelmi eü.gond.</t>
  </si>
  <si>
    <t>Ifjúság-</t>
  </si>
  <si>
    <t>egészség-ügyi</t>
  </si>
  <si>
    <t>gondozás</t>
  </si>
  <si>
    <t>Ápolási díj méltányossági alapon</t>
  </si>
  <si>
    <t xml:space="preserve">Könyvtári </t>
  </si>
  <si>
    <t>szolgáltatás</t>
  </si>
  <si>
    <t>Közművelődés</t>
  </si>
  <si>
    <t>Sportlétesítmények működtetése</t>
  </si>
  <si>
    <t xml:space="preserve"> Strandfürdő szolgálat</t>
  </si>
  <si>
    <t>Köztemető-fenntartás és működtetés</t>
  </si>
  <si>
    <t>Civil szervezetek támogatása</t>
  </si>
  <si>
    <t>Előirányzat</t>
  </si>
  <si>
    <t>081061/932211</t>
  </si>
  <si>
    <t>041232</t>
  </si>
  <si>
    <t>041233</t>
  </si>
  <si>
    <t>041237</t>
  </si>
  <si>
    <t>045160</t>
  </si>
  <si>
    <t>066010</t>
  </si>
  <si>
    <t>011130</t>
  </si>
  <si>
    <t>064010</t>
  </si>
  <si>
    <t>066020</t>
  </si>
  <si>
    <t>018010</t>
  </si>
  <si>
    <t>072111</t>
  </si>
  <si>
    <t>072112</t>
  </si>
  <si>
    <t>072311</t>
  </si>
  <si>
    <t>074031</t>
  </si>
  <si>
    <t>074032</t>
  </si>
  <si>
    <t>082044</t>
  </si>
  <si>
    <t>082091</t>
  </si>
  <si>
    <t>Önkormányzat  összesen</t>
  </si>
  <si>
    <t>Háziorvosi ügyelet</t>
  </si>
  <si>
    <t>Iskola egészségügyi ellátás</t>
  </si>
  <si>
    <t>Könyvtári szolgáltatás</t>
  </si>
  <si>
    <t>098010</t>
  </si>
  <si>
    <t>Oktatás igazgatás</t>
  </si>
  <si>
    <t>105010</t>
  </si>
  <si>
    <t>Munkanélküliek aktívkoruak ellátása</t>
  </si>
  <si>
    <t>106020</t>
  </si>
  <si>
    <t>Lakásfenntartással,lakhatással összefüggő ellátások</t>
  </si>
  <si>
    <t>07/A - MARADVÁNYKIMUTATÁS</t>
  </si>
  <si>
    <t>#</t>
  </si>
  <si>
    <t>Összeg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</si>
  <si>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</si>
  <si>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</si>
  <si>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</si>
  <si>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</si>
  <si>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</si>
  <si>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</si>
  <si>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</si>
  <si>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</si>
  <si>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</si>
  <si>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</si>
  <si>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</si>
  <si>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</si>
  <si>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</si>
  <si>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</si>
  <si>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08</t>
  </si>
  <si>
    <t>05        Vállalkozási tevékenység költségvetési bevételei</t>
  </si>
  <si>
    <t>09</t>
  </si>
  <si>
    <t>06        Vállalkozási tevékenység költségvetési kiadásai</t>
  </si>
  <si>
    <t>10</t>
  </si>
  <si>
    <t>III        Vállalkozási tevékenység költségvetési egyenlege (=05-06)</t>
  </si>
  <si>
    <t>11</t>
  </si>
  <si>
    <t>07        Vállalkozási tevékenység finanszírozási bevételei</t>
  </si>
  <si>
    <t>12</t>
  </si>
  <si>
    <t>08        Vállalkozási tevékenység finanszírozási kiadásai</t>
  </si>
  <si>
    <t>13</t>
  </si>
  <si>
    <t>IV        Vállalkozási tevékenység finanszírozási egyenlege (=07-08)</t>
  </si>
  <si>
    <t>14</t>
  </si>
  <si>
    <t>B)        Vállalkozási tevékenység maradványa (=±III±IV)</t>
  </si>
  <si>
    <t>15</t>
  </si>
  <si>
    <t>C)        Összes maradvány (=A+B)</t>
  </si>
  <si>
    <t>16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</si>
  <si>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</si>
  <si>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</si>
  <si>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</si>
  <si>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</si>
  <si>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</si>
  <si>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</si>
  <si>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 (=B-F)</t>
  </si>
  <si>
    <t>Kamat mentes kölcsön</t>
  </si>
  <si>
    <t>7.5.</t>
  </si>
  <si>
    <t>Központi írányító szervi támogatás folyósítása</t>
  </si>
  <si>
    <t>2015.év</t>
  </si>
  <si>
    <t>Központi irányító szervi támogatás</t>
  </si>
  <si>
    <t>018020</t>
  </si>
  <si>
    <t>Központi költségvetési befizetések</t>
  </si>
  <si>
    <t>018030</t>
  </si>
  <si>
    <t>Támogatási célú finanszírozási bevételek</t>
  </si>
  <si>
    <t>Összes bevétel, kiadás</t>
  </si>
  <si>
    <t xml:space="preserve">    Rövid lejáratú  hitelek, kölcsönök felvétele</t>
  </si>
  <si>
    <t>BEVÉTELEK ÖSSZESEN: (9+16)</t>
  </si>
  <si>
    <t>Központi,irányítószervi támogatások folyósítása</t>
  </si>
  <si>
    <t xml:space="preserve"> 10.</t>
  </si>
  <si>
    <t>104051</t>
  </si>
  <si>
    <t>Gyermekvédelmi pénzbeli és természetbeni ellátások</t>
  </si>
  <si>
    <t>107060</t>
  </si>
  <si>
    <t>Egyéb szociális pénbeli és természetbeni ellátások támogatása</t>
  </si>
  <si>
    <t>Start mintaprogram</t>
  </si>
  <si>
    <t>Közfoglalkoztatási mintaprogram</t>
  </si>
  <si>
    <t xml:space="preserve">   pótkocsi</t>
  </si>
  <si>
    <t xml:space="preserve">   tárcsa</t>
  </si>
  <si>
    <t xml:space="preserve">   dízelmotoros szívattyú</t>
  </si>
  <si>
    <t xml:space="preserve">   acéltiltó</t>
  </si>
  <si>
    <t xml:space="preserve">   egér</t>
  </si>
  <si>
    <t xml:space="preserve">   használt pc+monitor</t>
  </si>
  <si>
    <t>Vagyon Mérleg</t>
  </si>
  <si>
    <t>Jászsági Önkormányzatok Szövetsége</t>
  </si>
  <si>
    <t>Jászsági Szociális társulás</t>
  </si>
  <si>
    <t>Jászsági Kistérségi Helyi Köz. Egy.</t>
  </si>
  <si>
    <t>Tenyész-állatok</t>
  </si>
  <si>
    <t>A BEFEKTETETT ESZKÖZÖK (KIVÉVE BEFEKTETETT PÉNZÜGYI ESZKÖZÖK) ÁLLOMÁNYÁNAK ALAKULÁSA</t>
  </si>
  <si>
    <t>Nagyértékű tárgyieszközök:</t>
  </si>
  <si>
    <t>Kisértékű tárgyieszközök</t>
  </si>
  <si>
    <t>Hoszabb időtartamú közfoglalkoztatás/ szociális</t>
  </si>
  <si>
    <t>Hoszabb időtartamú közfoglalkoztatás/ egyéb</t>
  </si>
  <si>
    <t>Közfoglalkoztatási mintaprogram- mezőgazdaság 2014/2015</t>
  </si>
  <si>
    <t>Közfoglalkoztatási mintaprogram- belvízelvezetés 2014/2015</t>
  </si>
  <si>
    <t>Közfoglalkoztatási mintaprogram- közutas 2014/2015</t>
  </si>
  <si>
    <t>Közfoglalkoztatási mintaprogram- helyi sajátosságokra épülő 2015</t>
  </si>
  <si>
    <t>Közfoglalkoztatási mintaprogram- mezőgazdaság 2015/2016</t>
  </si>
  <si>
    <t>Közfoglalkoztatási mintaprogram- Raktáros</t>
  </si>
  <si>
    <t>Közfoglalkoztatási mintaprogram- Illegális hulladék lerakás felszámolása</t>
  </si>
  <si>
    <t>Közfoglalkoztatási mintaprogram- Mezőgazdasági földuta karbantartása 2015/2016</t>
  </si>
  <si>
    <t>Önkormányzat funkciókra nem sorolható bevételei Áh kívűlről- Vendégétkeztetés</t>
  </si>
  <si>
    <t>096015</t>
  </si>
  <si>
    <t>Önkormányzat funkciókra nem sorolható bevételei Áh kívűlről</t>
  </si>
  <si>
    <t>900020</t>
  </si>
  <si>
    <t>Önkormányzatoknak funkciókra nem sorolható bevételei államháztartáson kívülről</t>
  </si>
  <si>
    <t>10520</t>
  </si>
  <si>
    <t>Foglalkoztatást elősegítő képzések és egyéb támogatások</t>
  </si>
  <si>
    <t xml:space="preserve">2015 évi módosított előírányzat </t>
  </si>
  <si>
    <t>Felhasználás 2014.XII.31-ig</t>
  </si>
  <si>
    <t>2015.évi teljesítés</t>
  </si>
  <si>
    <t>Összes teljesítés 2015. XII.31-ig</t>
  </si>
  <si>
    <t>öntözőrenszer</t>
  </si>
  <si>
    <t>gumilánc</t>
  </si>
  <si>
    <t>irodaszék</t>
  </si>
  <si>
    <t>spirálozógép</t>
  </si>
  <si>
    <t>vágógép</t>
  </si>
  <si>
    <t>szőnyeg</t>
  </si>
  <si>
    <t>fejsze</t>
  </si>
  <si>
    <t>gereblye</t>
  </si>
  <si>
    <t>gyalugép</t>
  </si>
  <si>
    <t>hólapát</t>
  </si>
  <si>
    <t>kapa</t>
  </si>
  <si>
    <t>lombseprű</t>
  </si>
  <si>
    <t>nyárigumi</t>
  </si>
  <si>
    <t>szalagcsiszoló</t>
  </si>
  <si>
    <t>GPS WayteQ X985BT</t>
  </si>
  <si>
    <t>fűkasza</t>
  </si>
  <si>
    <t>stihl 7S38 szegélyvágó</t>
  </si>
  <si>
    <t>porcelán adagtál</t>
  </si>
  <si>
    <t>három címeres emléktábla</t>
  </si>
  <si>
    <t>alumínium létra</t>
  </si>
  <si>
    <t>benzines fűnyíró</t>
  </si>
  <si>
    <t>háti permetező</t>
  </si>
  <si>
    <t>locsolótömlő</t>
  </si>
  <si>
    <t>rotációs kapa</t>
  </si>
  <si>
    <t>mezőgazdasági eszközök</t>
  </si>
  <si>
    <t>Strand öltőzők</t>
  </si>
  <si>
    <t>strand röplabdapálya</t>
  </si>
  <si>
    <t>Mozgás korlátozott wc</t>
  </si>
  <si>
    <t>Műhely felújítás</t>
  </si>
  <si>
    <t>Előző évi állományi érték</t>
  </si>
  <si>
    <t>Tárgyévi állományi érték</t>
  </si>
  <si>
    <t/>
  </si>
  <si>
    <t>ESZKÖZÖK/FORRÁSOK</t>
  </si>
  <si>
    <t xml:space="preserve">A/I/1 Vagyoni értékű jogok </t>
  </si>
  <si>
    <t>A/I/2 Szellemi termékek</t>
  </si>
  <si>
    <t xml:space="preserve">A/I/3 Immateriális javak értékhelyesbítése </t>
  </si>
  <si>
    <t>A/I Immateriális javak (=A/I/1+A/I/2+A/I/3)</t>
  </si>
  <si>
    <t xml:space="preserve">A/II/1 Ingatlanok és a kapcsolódó vagyoni értékű jogok </t>
  </si>
  <si>
    <t xml:space="preserve">A/II/2 Gépek, berendezések, felszerelések, járművek </t>
  </si>
  <si>
    <t xml:space="preserve">A/II/3 Tenyészállatok </t>
  </si>
  <si>
    <t xml:space="preserve">A/II/4 Beruházások, felújítások </t>
  </si>
  <si>
    <t>A/II/5 Tárgyi eszközök értékhelyesbítése</t>
  </si>
  <si>
    <t>A/II Tárgyi eszközök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</si>
  <si>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</si>
  <si>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</si>
  <si>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</si>
  <si>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</si>
  <si>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</si>
  <si>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</si>
  <si>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</si>
  <si>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</si>
  <si>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</si>
  <si>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 xml:space="preserve">A/III/3 Befektetett pénzügyi eszközök értékhelyesbítése 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</si>
  <si>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</si>
  <si>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</si>
  <si>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</si>
  <si>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</si>
  <si>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</si>
  <si>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</si>
  <si>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</si>
  <si>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</si>
  <si>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</si>
  <si>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</si>
  <si>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</si>
  <si>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</si>
  <si>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 xml:space="preserve">B/I/5 Növendék-, hízó és egyéb állatok 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</si>
  <si>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</si>
  <si>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</si>
  <si>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</si>
  <si>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</si>
  <si>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</si>
  <si>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</si>
  <si>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</si>
  <si>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</si>
  <si>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</si>
  <si>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</si>
  <si>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</si>
  <si>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</si>
  <si>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C/I/3 Éven belüli lejáratú forint lekötött bankbetétek</t>
  </si>
  <si>
    <t>C/I/4 Éven belüli lejáratú deviza lekötött bankbetétek</t>
  </si>
  <si>
    <t>C/I Lekötött bankbetétek (=C/I/1+…+C/I/4)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</si>
  <si>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</si>
  <si>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</si>
  <si>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</si>
  <si>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</si>
  <si>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</si>
  <si>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</si>
  <si>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</si>
  <si>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</si>
  <si>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</si>
  <si>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</si>
  <si>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</si>
  <si>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</si>
  <si>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</si>
  <si>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</si>
  <si>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</si>
  <si>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</si>
  <si>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</si>
  <si>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</si>
  <si>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</si>
  <si>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</si>
  <si>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</si>
  <si>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</si>
  <si>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</si>
  <si>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</si>
  <si>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</si>
  <si>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</si>
  <si>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</si>
  <si>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</si>
  <si>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</si>
  <si>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</si>
  <si>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</si>
  <si>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</si>
  <si>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</si>
  <si>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</si>
  <si>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</si>
  <si>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</si>
  <si>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</si>
  <si>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</si>
  <si>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</si>
  <si>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</si>
  <si>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</si>
  <si>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Boldogházi Gyermekekért Alapítvány</t>
  </si>
  <si>
    <t>Működési ktgekhez hozzáj.</t>
  </si>
  <si>
    <t>Jbházi Polgárőrség</t>
  </si>
  <si>
    <t>Jbházi Önkéntes Tűzoltóság</t>
  </si>
  <si>
    <t>Jbházi Faluszépítők Egyesület</t>
  </si>
  <si>
    <t>Jbházi Ezüstkor Egyesület</t>
  </si>
  <si>
    <t>Jbházi Sportegyesület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</si>
  <si>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</si>
  <si>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</si>
  <si>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</si>
  <si>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</si>
  <si>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</si>
  <si>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</si>
  <si>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</si>
  <si>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</si>
  <si>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</si>
  <si>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</si>
  <si>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</si>
  <si>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</si>
  <si>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</si>
  <si>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</si>
  <si>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</si>
  <si>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</si>
  <si>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</si>
  <si>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</si>
  <si>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</si>
  <si>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</si>
  <si>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</si>
  <si>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Központi irányítószervi támogatás</t>
  </si>
  <si>
    <t>13.4.</t>
  </si>
  <si>
    <r>
      <t xml:space="preserve">   Működési költségvetés kiadásai </t>
    </r>
    <r>
      <rPr>
        <sz val="9"/>
        <rFont val="Times New Roman CE"/>
        <charset val="238"/>
      </rPr>
      <t>(1.1+…+1.5.)</t>
    </r>
  </si>
  <si>
    <r>
      <t xml:space="preserve">   Felhalmozási költségvetés kiadásai </t>
    </r>
    <r>
      <rPr>
        <sz val="9"/>
        <rFont val="Times New Roman CE"/>
        <charset val="238"/>
      </rPr>
      <t>(2.1.+2.3.+2.5.)</t>
    </r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</si>
  <si>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</si>
  <si>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</si>
  <si>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</si>
  <si>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</si>
  <si>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</si>
  <si>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</si>
  <si>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</si>
  <si>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</si>
  <si>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</si>
  <si>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</si>
  <si>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</si>
  <si>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</si>
  <si>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</si>
  <si>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</si>
  <si>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</si>
  <si>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</si>
  <si>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</si>
  <si>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</si>
  <si>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</si>
  <si>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</si>
  <si>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</si>
  <si>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</si>
  <si>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</si>
  <si>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</si>
  <si>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</si>
  <si>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</si>
  <si>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</si>
  <si>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</si>
  <si>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</si>
  <si>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</si>
  <si>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hosszú lejáratú tulajdonosi kölcsönök bevételeire</t>
  </si>
  <si>
    <t>D/II8c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</si>
  <si>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</si>
  <si>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</si>
  <si>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</si>
  <si>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 adott előlegek</t>
  </si>
  <si>
    <t>D/III/1c - ebből: készletekre adott előlegek</t>
  </si>
  <si>
    <t>148</t>
  </si>
  <si>
    <t>D/III/1d - ebből: igénybe vett szolgáltatásra adott előlegek</t>
  </si>
  <si>
    <t>149</t>
  </si>
  <si>
    <t>D/III/1e - ebből: foglalkoztatottaknak adott előlegek</t>
  </si>
  <si>
    <t>150</t>
  </si>
  <si>
    <t>D/III/1f - ebből: túlfizetések, téves és visszajáró kifizetések</t>
  </si>
  <si>
    <t>151</t>
  </si>
  <si>
    <t>D/III/2 Továbbadási célból folyósított támogatások, ellátások elszámolása</t>
  </si>
  <si>
    <t>152</t>
  </si>
  <si>
    <t>D/III/3 Más által beszedett bevételek elszámolása</t>
  </si>
  <si>
    <t>153</t>
  </si>
  <si>
    <t>D/III/4 Forgótőke elszámolása</t>
  </si>
  <si>
    <t>154</t>
  </si>
  <si>
    <t>D/III/5 Vagyonkezelésbe adott eszközökkel kapcsolatos visszapótlási követelés elszámolása</t>
  </si>
  <si>
    <t>155</t>
  </si>
  <si>
    <t>6.1.sz. mellékletaz 5/2016. (V.10.) önkormányzati rendelethez      ezer Ft.-ban</t>
  </si>
  <si>
    <t>6.2.sz. melléklet az 5/2016. (V.10.) önkormányzati rendelethez      ezer Ft.-ban</t>
  </si>
  <si>
    <t>7.sz. melléklet az 5/2016. (V.10.) önkormányzati rendelethez      ezer Ft.-ban</t>
  </si>
  <si>
    <t>9. tájékoztató tábla az 5/2016. (V.10.) önkormányzati rendelethez</t>
  </si>
  <si>
    <t>9. tájékozattó táblat az 5/2016. (V.10.) önkormányzati rendelethez</t>
  </si>
  <si>
    <t>9.tájékoztató tábla az 5/2016. (V.10.) önkormányzati rendelethez</t>
  </si>
  <si>
    <t>D/III/6 Nem társadalombiztosítás pénzügyi alapjait terhelő kifizetett ellátások megtérítésének elszámolása</t>
  </si>
  <si>
    <t>156</t>
  </si>
  <si>
    <t>D/III/7 Folyósított, megelőlegezett társadalombiztosítási és családtámogatási ellátások elszámolása</t>
  </si>
  <si>
    <t>157</t>
  </si>
  <si>
    <t>D/III/8 Gazdasági társaság alapítása, jegyzett tőkéjének emelése esetén a társaságnak ténylegesen átadott eszközök</t>
  </si>
  <si>
    <t>158</t>
  </si>
  <si>
    <t>D/III/9 Letétre, megőrzésre, fedezetkezelésre átadott pénzeszközök, biztosítékok</t>
  </si>
  <si>
    <t>159</t>
  </si>
  <si>
    <t>D/III Követelés jellegű sajátos elszámolások (=D/III/1+…+D/III/9)</t>
  </si>
  <si>
    <t>160</t>
  </si>
  <si>
    <t>D) KÖVETELÉSEK  (=D/I+D/II+D/III)</t>
  </si>
  <si>
    <t>161</t>
  </si>
  <si>
    <t>E/I December havi illetmények, munkabérek elszámolása</t>
  </si>
  <si>
    <t>162</t>
  </si>
  <si>
    <t>E/II Utalványok, bérletek és más hasonló, készpénz-helyettesítő fizetési eszköznek nem minősülő eszközök elszámolásai</t>
  </si>
  <si>
    <t>163</t>
  </si>
  <si>
    <t>E/III Pénzeszközök átvezetési számla</t>
  </si>
  <si>
    <t>164</t>
  </si>
  <si>
    <t>E/IV Azonosítás alatt álló tételek</t>
  </si>
  <si>
    <t>165</t>
  </si>
  <si>
    <t>E/V Előzetesen felszámított általános forgalmi adó elszámolása</t>
  </si>
  <si>
    <t>166</t>
  </si>
  <si>
    <t>E/VI Fizetendő általános forgalmi adó elszámolása</t>
  </si>
  <si>
    <t>167</t>
  </si>
  <si>
    <t>E) EGYÉB SAJÁTOS ESZKÖZOLDALI  ELSZÁMOLÁSOK (=E/I+…+E/VI)</t>
  </si>
  <si>
    <t>168</t>
  </si>
  <si>
    <t>F/1  Eredményszemléletű bevételek aktív időbeli elhatárolása</t>
  </si>
  <si>
    <t>169</t>
  </si>
  <si>
    <t>F/2 Költségek, ráfordítások aktív időbeli elhatárolása</t>
  </si>
  <si>
    <t>170</t>
  </si>
  <si>
    <t>F/3 Halasztott ráfordítások</t>
  </si>
  <si>
    <t>171</t>
  </si>
  <si>
    <t>F) AKTÍV IDŐBELI  ELHATÁROLÁSOK  (=F/1+F/2+F/3)</t>
  </si>
  <si>
    <t>172</t>
  </si>
  <si>
    <t>ESZKÖZÖK ÖSSZESEN (=A+B+C+D+E+F)</t>
  </si>
  <si>
    <t>173</t>
  </si>
  <si>
    <t>G/I  Nemzeti vagyon induláskori értéke</t>
  </si>
  <si>
    <t>174</t>
  </si>
  <si>
    <t>G/II Nemzeti vagyon változásai</t>
  </si>
  <si>
    <t>175</t>
  </si>
  <si>
    <t>G/III Egyéb eszközök induláskori értéke és változásai</t>
  </si>
  <si>
    <t>176</t>
  </si>
  <si>
    <t>G/IV Felhalmozott eredmény</t>
  </si>
  <si>
    <t>177</t>
  </si>
  <si>
    <t>G/V Eszközök értékhelyesbítésének forrása</t>
  </si>
  <si>
    <t>178</t>
  </si>
  <si>
    <t>G/VI Mérleg szerinti eredmény</t>
  </si>
  <si>
    <t>179</t>
  </si>
  <si>
    <t>G) SAJÁT TŐKE  (= G/I+…+G/VI)</t>
  </si>
  <si>
    <t>180</t>
  </si>
  <si>
    <t>H/I/1 Költségvetési évben esedékes kötelezettségek személyi juttatásokra</t>
  </si>
  <si>
    <t>181</t>
  </si>
  <si>
    <t>H/I/2 Költségvetési évben esedékes kötelezettségek munkaadókat terhelő járulékokra és szociális hozzájárulási adóra</t>
  </si>
  <si>
    <t>182</t>
  </si>
  <si>
    <t>H/I/3 Költségvetési évben esedékes kötelezettségek dologi kiadásokra</t>
  </si>
  <si>
    <t>183</t>
  </si>
  <si>
    <t>H/I/4 Költségvetési évben esedékes kötelezettségek ellátottak pénzbeli juttatásaira</t>
  </si>
  <si>
    <t>184</t>
  </si>
  <si>
    <t>H/I/5 Költségvetési évben esedékes kötelezettségek egyéb működési célú kiadásokra (&gt;=H/I/5a+H/I/5b)</t>
  </si>
  <si>
    <t>185</t>
  </si>
  <si>
    <t>H/I/5a - ebből: költségvetési évben esedékes kötelezettségek működési célú visszatérítendő támogatások, kölcsönök törlesztésére államháztartáson belülre</t>
  </si>
  <si>
    <t>186</t>
  </si>
  <si>
    <t>H/I/5b - ebből: költségvetési évben esedékes kötelezettségek működési célú támogatásokra az Európai Uniónak</t>
  </si>
  <si>
    <t>187</t>
  </si>
  <si>
    <t>H/I/6 Költségvetési évben esedékes kötelezettségek beruházásokra</t>
  </si>
  <si>
    <t>188</t>
  </si>
  <si>
    <t>H/I/7 Költségvetési évben esedékes kötelezettségek felújításokra</t>
  </si>
  <si>
    <t>189</t>
  </si>
  <si>
    <t>H/I/8 Költségvetési évben esedékes kötelezettségek egyéb felhalmozási célú kiadásokra (&gt;=H/I/8a+H/I/8b)</t>
  </si>
  <si>
    <t>190</t>
  </si>
  <si>
    <t>H/I/8a - ebből: költségvetési évben esedékes kötelezettségek felhalmozási célú visszatérítendő támogatások, kölcsönök törlesztésére államháztartáson belülre</t>
  </si>
  <si>
    <t>191</t>
  </si>
  <si>
    <t>H/I/8b - ebből: költségvetési évben esedékes kötelezettségek felhalmozási célú támogatásokra az Európai Uniónak</t>
  </si>
  <si>
    <t>192</t>
  </si>
  <si>
    <t>H/I/9 Költségvetési évben esedékes kötelezettségek finanszírozási kiadásokra (=H/I/9a+…+H/I/9m)</t>
  </si>
  <si>
    <t>193</t>
  </si>
  <si>
    <t>H/I/9a - ebből: költségvetési évben esedékes kötelezettségek hosszú lejáratú hitelek, kölcsönök törlesztésére pénzügyi vállalkozásnak</t>
  </si>
  <si>
    <t>194</t>
  </si>
  <si>
    <t>H/I/9b - ebből: költségvetési évben esedékes kötelezettségek rövid lejáratú hitelek, kölcsönök törlesztésére pénzügyi vállalkozásnak</t>
  </si>
  <si>
    <t>195</t>
  </si>
  <si>
    <t>H/I/9c - ebből: költségvetési évben esedékes kötelezettségek kincstárjegyek beváltására</t>
  </si>
  <si>
    <t>196</t>
  </si>
  <si>
    <t>H/I/9d - ebből: költségvetési évben esedékes kötelezettségek éven belüli lejáratú belföldi értékpapírok beváltására</t>
  </si>
  <si>
    <t>197</t>
  </si>
  <si>
    <t>H/I/9e - ebből: költségvetési évben esedékes kötelezettségek belföldi kötvények beváltására</t>
  </si>
  <si>
    <t>198</t>
  </si>
  <si>
    <t>H/I/9f - ebből: költségvetési évben esedékes kötelezettségek éven túli lejáratú belföldi értékpapírok beváltására</t>
  </si>
  <si>
    <t>199</t>
  </si>
  <si>
    <t>H/I/9g - ebből: költségvetési évben esedékes kötelezettségek államháztartáson belüli megelőlegezések visszafizetésére</t>
  </si>
  <si>
    <t>200</t>
  </si>
  <si>
    <t>H/I/9h - ebből: költségvetési évben esedékes kötelezettségek pénzügyi lízing kiadásaira</t>
  </si>
  <si>
    <t>201</t>
  </si>
  <si>
    <t>H/I/9i - ebből: költségvetési évben esedékes kötelezettségek külföldi értékpapírok beváltására</t>
  </si>
  <si>
    <t>202</t>
  </si>
  <si>
    <t>H/I/9j - ebből: költségvetési évben esedékes kötelezettségek hitelek, kölcsönök törlesztésére külföldi kormányoknak és nemzetközi szervezeteknek</t>
  </si>
  <si>
    <t>203</t>
  </si>
  <si>
    <t>H/I/9k - ebből: költségvetési évben esedékes kötelezettségek hitelek, kölcsönök törlesztésére külföldi pénzintézeteknek</t>
  </si>
  <si>
    <t>204</t>
  </si>
  <si>
    <t>H/I/9l - ebből: költségvetési évben esedékes kötelezettségek váltókiadásokra</t>
  </si>
  <si>
    <t>205</t>
  </si>
  <si>
    <t>H/I/9m - ebből: költségvetési évben esedékes kötelezettségek likviditási célú hitelek, kölcsönök törlesztésére pénzügyi vállalkozásnak</t>
  </si>
  <si>
    <t>206</t>
  </si>
  <si>
    <t>H/I Költségvetési évben esedékes kötelezettségek (=H/I/1+…+H/I/9)</t>
  </si>
  <si>
    <t>207</t>
  </si>
  <si>
    <t>H/II/1 Költségvetési évet követően esedékes kötelezettségek személyi juttatásokra</t>
  </si>
  <si>
    <t>208</t>
  </si>
  <si>
    <t>H/II/2 Költségvetési évet követően esedékes kötelezettségek munkaadókat terhelő járulékokra és szociális hozzájárulási adóra</t>
  </si>
  <si>
    <t>209</t>
  </si>
  <si>
    <t>H/II/3 Költségvetési évet követően esedékes kötelezettségek dologi kiadásokra</t>
  </si>
  <si>
    <t>210</t>
  </si>
  <si>
    <t>H/II/4 Költségvetési évet követően esedékes kötelezettségek ellátottak pénzbeli juttatásaira</t>
  </si>
  <si>
    <t>211</t>
  </si>
  <si>
    <t>H/II/5 Költségvetési évet követően esedékes kötelezettségek egyéb működési célú kiadásokra (&gt;=H/II/5a+H/II/5b)</t>
  </si>
  <si>
    <t>212</t>
  </si>
  <si>
    <t>H/II/5a - ebből: költségvetési évet követően esedékes kötelezettségek működési célú visszatérítendő támogatások, kölcsönök törlesztésére államháztartáson belülre</t>
  </si>
  <si>
    <t>213</t>
  </si>
  <si>
    <t>H/II/5b - ebből: költségvetési évet követően esedékes kötelezettségek működési célú támogatásokra az Európai Uniónak</t>
  </si>
  <si>
    <t>214</t>
  </si>
  <si>
    <t>Eredménykimutatás</t>
  </si>
  <si>
    <t>2015. évi eredeti előirányzat</t>
  </si>
  <si>
    <t>2015. évi módosított előirányzat</t>
  </si>
  <si>
    <t>2015. évi teljesítés</t>
  </si>
  <si>
    <t>Közhatalmi eredményszemléletű bevételek</t>
  </si>
  <si>
    <t>Eszközök és szolgáltatások értékesítése nettó eredményszemléletű bevételei</t>
  </si>
  <si>
    <t xml:space="preserve">Tevékenység egyéb nettó eredményszemléletű bevételei </t>
  </si>
  <si>
    <t>Tevékenység  nettó eredményszemléletű bevétele (=01+02+03) (04=01+02+03)</t>
  </si>
  <si>
    <t>Központi működési célú támogatások eredményszemléletű bevételei</t>
  </si>
  <si>
    <t>Egyéb működési célú támogatások eredményszemléletű bevételei</t>
  </si>
  <si>
    <t>Különféle egyéb eredményszemléletű bevételek</t>
  </si>
  <si>
    <t>Egyéb eredményszemléletű bevételek (=06+07+08) (11=08+09+10)</t>
  </si>
  <si>
    <t>Anyagköltség</t>
  </si>
  <si>
    <t>Igénybevett szolgáltatások értéke</t>
  </si>
  <si>
    <t>Anyagjellegű ráfordítások (=09+10+11+12) (16=12+…+15)</t>
  </si>
  <si>
    <t>Bérköltség</t>
  </si>
  <si>
    <t>Személyi jellegű egyéb kifizetések</t>
  </si>
  <si>
    <t>Bérjárulékok</t>
  </si>
  <si>
    <t>Személyi jellegű ráfordítások (=13+14+15) (20=17+…19)</t>
  </si>
  <si>
    <t>Értékcsökkenési leírás</t>
  </si>
  <si>
    <t>Egyéb ráfordítások</t>
  </si>
  <si>
    <t>TEVÉKENYSÉGEK EREDMÉNYE (=I+II+III-IV-V-VI-VII) (23=04+-07+11-(16+2021+22))</t>
  </si>
  <si>
    <t>Kapott (járó) kamatok és kamatjellegű eredményszemléletű bevételek</t>
  </si>
  <si>
    <t>Pénzügyi műveletek eredményszemléletű bevételei (=16+17+18) (28=24+…26)</t>
  </si>
  <si>
    <t>Fizetendő kamatok és kamatjellegű ráfordítások</t>
  </si>
  <si>
    <t>Pénzügyi műveletek ráfordításai (=19+20+21) (33=29+…31)</t>
  </si>
  <si>
    <t>PÉNZÜGYI MŰVELETEK EREDMÉNYE (=VIII-IX) (34=28-33)</t>
  </si>
  <si>
    <t>SZOKÁSOS EREDMÉNY (=+-A+B) (35=+23+34)</t>
  </si>
  <si>
    <t>Felhalmozási célú támogatások eredményszemléletű bevételei</t>
  </si>
  <si>
    <t>Különféle rendkívüli eredményszemléletű bevételek</t>
  </si>
  <si>
    <t>Rendkívüli eredményszemléletű bevételek (=22+23) (=36+37)</t>
  </si>
  <si>
    <t>Rendkívüli ráfordítások</t>
  </si>
  <si>
    <t>RENDKÍVÜLI EREDMÉNY (=X-XI) (40=38-39)</t>
  </si>
  <si>
    <t>MÉRLEG SZERINTI EREDMÉNY (=+-C+-D) (41=+-35+-40)</t>
  </si>
  <si>
    <t>III</t>
  </si>
  <si>
    <t>IV</t>
  </si>
  <si>
    <t>V</t>
  </si>
  <si>
    <t>VI</t>
  </si>
  <si>
    <t>VII</t>
  </si>
  <si>
    <t>A)</t>
  </si>
  <si>
    <t>VIII</t>
  </si>
  <si>
    <t>IX</t>
  </si>
  <si>
    <t>B)</t>
  </si>
  <si>
    <t>C)</t>
  </si>
  <si>
    <t>X</t>
  </si>
  <si>
    <t>XI</t>
  </si>
  <si>
    <t>D)</t>
  </si>
  <si>
    <t>E)</t>
  </si>
  <si>
    <t>H/II/6 Költségvetési évet követően esedékes kötelezettségek beruházásokra</t>
  </si>
  <si>
    <t>215</t>
  </si>
  <si>
    <t>H/II/7 Költségvetési évet követően esedékes kötelezettségek felújításokra</t>
  </si>
  <si>
    <t>216</t>
  </si>
  <si>
    <t>H/II/8 Költségvetési évet követően esedékes kötelezettségek egyéb felhalmozási célú kiadásokra (&gt;=H/II/8a+H/II/8b)</t>
  </si>
  <si>
    <t>217</t>
  </si>
  <si>
    <t>H/II/8a - ebből: költségvetési évet követően esedékes kötelezettségek felhalmozási célú visszatérítendő támogatások, kölcsönök törlesztésére államháztartáson belülre</t>
  </si>
  <si>
    <t>218</t>
  </si>
  <si>
    <t>H/II/8b - ebből: költségvetési évet követően esedékes kötelezettségek felhalmozási célú támogatásokra az Európai Uniónak</t>
  </si>
  <si>
    <t>219</t>
  </si>
  <si>
    <t>H/II/9 Költségvetési évet követően esedékes kötelezettségek finanszírozási kiadásokra (=H/II/9a+…+H/II/9i)</t>
  </si>
  <si>
    <t>220</t>
  </si>
  <si>
    <t>H/II/9a - ebből: költségvetési évet követően esedékes kötelezettségek hosszú lejáratú hitelek, kölcsönök törlesztésére pénzügyi vállalkozásnak</t>
  </si>
  <si>
    <t>221</t>
  </si>
  <si>
    <t>H/II/9b - ebből: költségvetési évet követően esedékes kötelezettségek kincstárjegyek beváltására</t>
  </si>
  <si>
    <t>222</t>
  </si>
  <si>
    <t>H/II/9c - ebből: költségvetési évet követően esedékes kötelezettségek belföldi kötvények beváltására</t>
  </si>
  <si>
    <t>223</t>
  </si>
  <si>
    <t>H/II/9d - ebből: költségvetési évet követően esedékes kötelezettségek éven túli lejáratú belföldi értékpapírok beváltására</t>
  </si>
  <si>
    <t>224</t>
  </si>
  <si>
    <t>H/II/9e - ebből: költségvetési évet követően esedékes kötelezettségek pénzügyi lízing kiadásaira</t>
  </si>
  <si>
    <t>225</t>
  </si>
  <si>
    <t>H/II/9f - ebből: költségvetési évet követően esedékes kötelezettségek külföldi értékpapírok beváltására</t>
  </si>
  <si>
    <t>226</t>
  </si>
  <si>
    <t>H/II/9g - ebből: költségvetési évet követően esedékes kötelezettségek hitelek, kölcsönök törlesztésére külföldi kormányoknak és nemzetközi szervezeteknek</t>
  </si>
  <si>
    <t>227</t>
  </si>
  <si>
    <t>H/II/9h - ebből: költségvetési évet követően esedékes kötelezettségek külföldi hitelek, kölcsönök törlesztésére külföldi pénzintézeteknek</t>
  </si>
  <si>
    <t>228</t>
  </si>
  <si>
    <t>H/II/9i - ebből: költségvetési évet követően esedékes kötelezettségek váltókiadásokra</t>
  </si>
  <si>
    <t>229</t>
  </si>
  <si>
    <t>H/II Költségvetési évet követően esedékes kötelezettségek (=H/II/1+…+H/II/9)</t>
  </si>
  <si>
    <t>230</t>
  </si>
  <si>
    <t>H/III/1 Kapott előlegek (=H/III/1a+H/III/1b+H/III/1c)</t>
  </si>
  <si>
    <t>231</t>
  </si>
  <si>
    <t>H/III/1a - ebből: túlfizetés a jövedelemadókban</t>
  </si>
  <si>
    <t>232</t>
  </si>
  <si>
    <t>H/III/1b - ebből: túlfizetés az általános forgalmi adóban</t>
  </si>
  <si>
    <t>233</t>
  </si>
  <si>
    <t>H/III/1c - ebből: egyéb túlfizetések, téves és visszajáró befizetések, egyéb kapott előlegek</t>
  </si>
  <si>
    <t>234</t>
  </si>
  <si>
    <t>H/III/2 Továbbadási célból folyósított támogatások, ellátások elszámolása</t>
  </si>
  <si>
    <t>235</t>
  </si>
  <si>
    <t>H/III/3 Más szervezetet megillető bevételek elszámolása</t>
  </si>
  <si>
    <t>236</t>
  </si>
  <si>
    <t>H/III/4 Forgótőke elszámolása (Kincstár)</t>
  </si>
  <si>
    <t>237</t>
  </si>
  <si>
    <t>H/III/5 Vagyonkezelésbe vett eszközökkel kapcsolatos visszapótlási kötelezettség elszámolása</t>
  </si>
  <si>
    <t>238</t>
  </si>
  <si>
    <t>H/III/6 Nem társadalombiztosítás pénzügyi alapjait terhelő kifizetett ellátások megtérítésének elszámolása</t>
  </si>
  <si>
    <t>239</t>
  </si>
  <si>
    <t>H/III/7 Munkáltató által korengedményes nyugdíjhoz megfizetett hozzájárulás elszámolása</t>
  </si>
  <si>
    <t>240</t>
  </si>
  <si>
    <t>H/III/8 Letétre, megőrzésre, fedezetkezelésre átvett pénzeszközök, biztosítékok</t>
  </si>
  <si>
    <t>241</t>
  </si>
  <si>
    <t>H/III/9 Nemzetközi támogatási programok pénzeszközei</t>
  </si>
  <si>
    <t>242</t>
  </si>
  <si>
    <t>H/III/10 Államadósság Kezelő Központ Zrt.-nél elhelyezett fedezeti betétek</t>
  </si>
  <si>
    <t>243</t>
  </si>
  <si>
    <t>H/III Kötelezettség jellegű sajátos elszámolások (=H/III/1+…+H/III/10)</t>
  </si>
  <si>
    <t>244</t>
  </si>
  <si>
    <t>H) KÖTELEZETTSÉGEK (=H/I+H/II+H/III)</t>
  </si>
  <si>
    <t>245</t>
  </si>
  <si>
    <t xml:space="preserve">I) KINCSTÁRI SZÁMLAVEZETÉSSEL KAPCSOLATOS ELSZÁMOLÁSOK </t>
  </si>
  <si>
    <t>246</t>
  </si>
  <si>
    <t>J/1 Eredményszemléletű bevételek passzív időbeli elhatárolása</t>
  </si>
  <si>
    <t>247</t>
  </si>
  <si>
    <t>J/2 Költségek, ráfordítások passzív időbeli elhatárolása</t>
  </si>
  <si>
    <t>248</t>
  </si>
  <si>
    <t>J/3 Halasztott eredményszemléletű bevételek</t>
  </si>
  <si>
    <t>249</t>
  </si>
  <si>
    <t>J) PASSZÍV IDŐBELI ELHATÁROLÁSOK (=J/1+J/2+J/3)</t>
  </si>
  <si>
    <t>250</t>
  </si>
  <si>
    <t>FORRÁSOK ÖSSZESEN (=G+H+I+J)</t>
  </si>
  <si>
    <t>Gépek, berendezések és felszerelések, járművek</t>
  </si>
  <si>
    <t>Beruházások és felújítások</t>
  </si>
  <si>
    <t xml:space="preserve"> - Nem aktívált beruházások</t>
  </si>
  <si>
    <t>096025</t>
  </si>
  <si>
    <t>081030/931102-1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</si>
  <si>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</si>
  <si>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</si>
  <si>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</si>
  <si>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</si>
  <si>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</si>
  <si>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</si>
  <si>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</si>
  <si>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</si>
  <si>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</si>
  <si>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</si>
  <si>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</si>
  <si>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</si>
  <si>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</si>
  <si>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</si>
  <si>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</si>
  <si>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</si>
  <si>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</si>
  <si>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</si>
  <si>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</si>
  <si>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</si>
  <si>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</si>
  <si>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</si>
  <si>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</si>
  <si>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</si>
  <si>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</si>
  <si>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</si>
  <si>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</si>
  <si>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</si>
  <si>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</si>
  <si>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</si>
  <si>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</si>
  <si>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</si>
  <si>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</si>
  <si>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</si>
  <si>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</si>
  <si>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</si>
  <si>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</si>
  <si>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</si>
  <si>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</si>
  <si>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</si>
  <si>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</si>
  <si>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</si>
  <si>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</si>
  <si>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</si>
  <si>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</si>
  <si>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</si>
  <si>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</si>
  <si>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</si>
  <si>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</si>
  <si>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</si>
  <si>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</si>
  <si>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</si>
  <si>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</si>
  <si>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</si>
  <si>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</si>
  <si>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</si>
  <si>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</si>
  <si>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</si>
  <si>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</si>
  <si>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</si>
  <si>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</si>
  <si>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</si>
  <si>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</si>
  <si>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</si>
  <si>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</si>
  <si>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</si>
  <si>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</si>
  <si>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</si>
  <si>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</si>
  <si>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</si>
  <si>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</si>
  <si>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</si>
  <si>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</si>
  <si>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</si>
  <si>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</si>
  <si>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</si>
  <si>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</si>
  <si>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</si>
  <si>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</si>
  <si>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</si>
  <si>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</si>
  <si>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</si>
  <si>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</si>
  <si>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</si>
  <si>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</si>
  <si>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</si>
  <si>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</si>
  <si>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</si>
  <si>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</si>
  <si>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</si>
  <si>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</si>
  <si>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</si>
  <si>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</si>
  <si>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</si>
  <si>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</si>
  <si>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</si>
  <si>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</si>
  <si>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</si>
  <si>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</si>
  <si>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</si>
  <si>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</si>
  <si>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</si>
  <si>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</si>
  <si>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</si>
  <si>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</si>
  <si>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</si>
  <si>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</si>
  <si>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</si>
  <si>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</si>
  <si>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</si>
  <si>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</si>
  <si>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</si>
  <si>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</si>
  <si>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</si>
  <si>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</si>
  <si>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</si>
  <si>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</si>
  <si>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</si>
  <si>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</si>
  <si>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</si>
  <si>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</si>
  <si>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</si>
  <si>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</si>
  <si>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</si>
  <si>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</si>
  <si>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</si>
  <si>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</si>
  <si>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</si>
  <si>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Immateriális javak</t>
  </si>
  <si>
    <t>Ingatlanok és kapcsolódó vagyoni értékű jogok</t>
  </si>
  <si>
    <t>4. oszlopból: Ingatlanokhoz kapcsolódó vagyoni értékű jogok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</si>
  <si>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</si>
  <si>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</si>
  <si>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</si>
  <si>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</si>
  <si>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Tárgyévi nyitó állomány (Előző évi záró állomány)</t>
  </si>
  <si>
    <t>Bruttó érték növekedés</t>
  </si>
  <si>
    <t>- Beszerzés, létesítés</t>
  </si>
  <si>
    <t>- Felújítás</t>
  </si>
  <si>
    <t>- Tárgyévi pénzforgalmi növekedések összesen (02+03+04)</t>
  </si>
  <si>
    <t>- Saját kivitelezésű beruházás (felújítás) aktivált értéke</t>
  </si>
  <si>
    <t>- Előző év(ek) beruházásából aktivált érték</t>
  </si>
  <si>
    <t>- Térítésmentes átvétel</t>
  </si>
  <si>
    <t>- Alapítás, átszervezés miatti átvétel</t>
  </si>
  <si>
    <t>- Egyéb növekedés</t>
  </si>
  <si>
    <t>- Tárgyévi pénzforgalom nélküli növekedések összesen (06+...+10)</t>
  </si>
  <si>
    <t>- Összes növekedés (05+11)</t>
  </si>
  <si>
    <t>Bruttó érték csökkenés</t>
  </si>
  <si>
    <t>- Értékesítés</t>
  </si>
  <si>
    <t>- 02-04-ből nem aktivált beruházás, felújítás és ÁFA összege</t>
  </si>
  <si>
    <t>- 02-04-ből a beruházási előleg összege</t>
  </si>
  <si>
    <t>- Selejtezés, megsemmisülés</t>
  </si>
  <si>
    <t>- Térítésmentes átadás</t>
  </si>
  <si>
    <t>- Alapítás, átszervezés miatti átadás</t>
  </si>
  <si>
    <t>- Egyéb csökkenés</t>
  </si>
  <si>
    <t>- Összes csökkenés (13+...+19)</t>
  </si>
  <si>
    <t>Bruttó érték összesen (01+12-20)</t>
  </si>
  <si>
    <t>Terv szerinti értékcsökkenés nyitó állománya</t>
  </si>
  <si>
    <t>- Növekedés</t>
  </si>
  <si>
    <t>- Csökkenés</t>
  </si>
  <si>
    <t>Terv szerinti értékcsökkenés záró állománya (22+23-24)</t>
  </si>
  <si>
    <t>Terven felüli értékcsökkenés nyitó állománya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</si>
  <si>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</si>
  <si>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</si>
  <si>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</si>
  <si>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</si>
  <si>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t>013320</t>
  </si>
  <si>
    <t>Önkormányzatok elszámolsai a központi költségvetéssel</t>
  </si>
  <si>
    <t>Közutak, hidak, alagutak üzemeltetése, fenntartása</t>
  </si>
  <si>
    <t>Város és községgazdálkodás</t>
  </si>
  <si>
    <t>066020/karbantartók</t>
  </si>
  <si>
    <t>Karbantartók</t>
  </si>
  <si>
    <t>Óvodai intézményi étkeztetés</t>
  </si>
  <si>
    <t>Iskolai intézményi étkeztetés</t>
  </si>
  <si>
    <r>
      <t>EU-s projekt neve, azonosítója:</t>
    </r>
    <r>
      <rPr>
        <sz val="12"/>
        <rFont val="Times New Roman"/>
        <family val="1"/>
        <charset val="238"/>
      </rPr>
      <t>*</t>
    </r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</si>
  <si>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</si>
  <si>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</si>
  <si>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</si>
  <si>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</si>
  <si>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</si>
  <si>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</si>
  <si>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</si>
  <si>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</si>
  <si>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</si>
  <si>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</si>
  <si>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</si>
  <si>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</si>
  <si>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</si>
  <si>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</si>
  <si>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</si>
  <si>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</si>
  <si>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</si>
  <si>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</si>
  <si>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</si>
  <si>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</si>
  <si>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</si>
  <si>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</si>
  <si>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</si>
  <si>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</si>
  <si>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</si>
  <si>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</si>
  <si>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</si>
  <si>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</si>
  <si>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</si>
  <si>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</si>
  <si>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</si>
  <si>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</si>
  <si>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</si>
  <si>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</si>
  <si>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</si>
  <si>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</si>
  <si>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</si>
  <si>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</si>
  <si>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</si>
  <si>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</si>
  <si>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</si>
  <si>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</si>
  <si>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</si>
  <si>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</si>
  <si>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</si>
  <si>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</si>
  <si>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2015. évi eredeti előirányzat BEVÉTELEK</t>
  </si>
  <si>
    <t>szállító tartózás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</si>
  <si>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</si>
  <si>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</si>
  <si>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</si>
  <si>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</si>
  <si>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</si>
  <si>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</si>
  <si>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</si>
  <si>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</si>
  <si>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</si>
  <si>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</si>
  <si>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</si>
  <si>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</si>
  <si>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</si>
  <si>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</si>
  <si>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</si>
  <si>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</si>
  <si>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</si>
  <si>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</si>
  <si>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</si>
  <si>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</si>
  <si>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</si>
  <si>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</si>
  <si>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</si>
  <si>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</si>
  <si>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</si>
  <si>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</si>
  <si>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</si>
  <si>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</si>
  <si>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</si>
  <si>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</si>
  <si>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</si>
  <si>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</si>
  <si>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</si>
  <si>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</si>
  <si>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</si>
  <si>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</si>
  <si>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</si>
  <si>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</si>
  <si>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</si>
  <si>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</si>
  <si>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</si>
  <si>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</si>
  <si>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</si>
  <si>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</si>
  <si>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</si>
  <si>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</si>
  <si>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</si>
  <si>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</si>
  <si>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</si>
  <si>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</si>
  <si>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</si>
  <si>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</si>
  <si>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</si>
  <si>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</si>
  <si>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</si>
  <si>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</si>
  <si>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</si>
  <si>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</si>
  <si>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</si>
  <si>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</si>
  <si>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</si>
  <si>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</si>
  <si>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</si>
  <si>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</si>
  <si>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</si>
  <si>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</si>
  <si>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</si>
  <si>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</si>
  <si>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</si>
  <si>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</si>
  <si>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</si>
  <si>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</si>
  <si>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</si>
  <si>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</si>
  <si>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</si>
  <si>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</si>
  <si>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</si>
  <si>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</si>
  <si>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</si>
  <si>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</si>
  <si>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</si>
  <si>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</si>
  <si>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</si>
  <si>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</si>
  <si>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</si>
  <si>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</si>
  <si>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</si>
  <si>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</si>
  <si>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</si>
  <si>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</si>
  <si>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</si>
  <si>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</si>
  <si>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</si>
  <si>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</si>
  <si>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</si>
  <si>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</si>
  <si>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</si>
  <si>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</si>
  <si>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</si>
  <si>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</si>
  <si>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</si>
  <si>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</si>
  <si>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</si>
  <si>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</si>
  <si>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</si>
  <si>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</si>
  <si>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</si>
  <si>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</si>
  <si>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</si>
  <si>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</si>
  <si>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</si>
  <si>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</si>
  <si>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</si>
  <si>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</si>
  <si>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</si>
  <si>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</si>
  <si>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</si>
  <si>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</si>
  <si>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</si>
  <si>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</si>
  <si>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</si>
  <si>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</si>
  <si>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</si>
  <si>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</si>
  <si>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</si>
  <si>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</si>
  <si>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</si>
  <si>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</si>
  <si>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</si>
  <si>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Támogatási szerződés szerinti bevételek, kiadások</t>
  </si>
  <si>
    <t>Módosított előirányzat</t>
  </si>
  <si>
    <t>Teljesítés</t>
  </si>
  <si>
    <t>Eredeti</t>
  </si>
  <si>
    <t>Módosított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</si>
  <si>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</si>
  <si>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</si>
  <si>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</si>
  <si>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</si>
  <si>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</si>
  <si>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</si>
  <si>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</si>
  <si>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</si>
  <si>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</si>
  <si>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</si>
  <si>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</si>
  <si>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</si>
  <si>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</si>
  <si>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</si>
  <si>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</si>
  <si>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</si>
  <si>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</si>
  <si>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</si>
  <si>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</si>
  <si>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</si>
  <si>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</si>
  <si>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</si>
  <si>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</si>
  <si>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</si>
  <si>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</si>
  <si>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</si>
  <si>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</si>
  <si>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</si>
  <si>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</si>
  <si>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</si>
  <si>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</si>
  <si>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</si>
  <si>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</si>
  <si>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</si>
  <si>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</si>
  <si>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</si>
  <si>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</si>
  <si>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</si>
  <si>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</si>
  <si>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</si>
  <si>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</si>
  <si>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</si>
  <si>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</si>
  <si>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</si>
  <si>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</si>
  <si>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</si>
  <si>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</si>
  <si>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</si>
  <si>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</si>
  <si>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</si>
  <si>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</si>
  <si>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</si>
  <si>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</si>
  <si>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</si>
  <si>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</si>
  <si>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</si>
  <si>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A helyi adókból biztosított kedvezményeket, mentességeket, adónemenként kell feltüntetni.</t>
  </si>
  <si>
    <t>Támogatott szervezet neve</t>
  </si>
  <si>
    <t>Támogatás célja</t>
  </si>
  <si>
    <t>Tervezett 
(E Ft)</t>
  </si>
  <si>
    <t>Tényleges 
(E Ft)</t>
  </si>
  <si>
    <t>32.</t>
  </si>
  <si>
    <t>33.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</si>
  <si>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</si>
  <si>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</si>
  <si>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</si>
  <si>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</si>
  <si>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</si>
  <si>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</si>
  <si>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</si>
  <si>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</si>
  <si>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</si>
  <si>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</si>
  <si>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</si>
  <si>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</si>
  <si>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</si>
  <si>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</si>
  <si>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</si>
  <si>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</si>
  <si>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</si>
  <si>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Jbháza Ifjuságért Egyesület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</si>
  <si>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</si>
  <si>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</si>
  <si>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</si>
  <si>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</si>
  <si>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</si>
  <si>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</si>
  <si>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</si>
  <si>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</si>
  <si>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</si>
  <si>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</si>
  <si>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</si>
  <si>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</si>
  <si>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</si>
  <si>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</si>
  <si>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</si>
  <si>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</si>
  <si>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</si>
  <si>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</si>
  <si>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</si>
  <si>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</si>
  <si>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</si>
  <si>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</si>
  <si>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</si>
  <si>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</si>
  <si>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</si>
  <si>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</si>
  <si>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</si>
  <si>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</si>
  <si>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</si>
  <si>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</si>
  <si>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</si>
  <si>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</si>
  <si>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</si>
  <si>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</si>
  <si>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</si>
  <si>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</si>
  <si>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</si>
  <si>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</si>
  <si>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</si>
  <si>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</si>
  <si>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</si>
  <si>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</si>
  <si>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</si>
  <si>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</si>
  <si>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</si>
  <si>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</si>
  <si>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</si>
  <si>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</si>
  <si>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</si>
  <si>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</si>
  <si>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</si>
  <si>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</si>
  <si>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</si>
  <si>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</si>
  <si>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</si>
  <si>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</si>
  <si>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</si>
  <si>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</si>
  <si>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</si>
  <si>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</si>
  <si>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</si>
  <si>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</si>
  <si>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</si>
  <si>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</si>
  <si>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</si>
  <si>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</si>
  <si>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</si>
  <si>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</si>
  <si>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</si>
  <si>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</si>
  <si>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</si>
  <si>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</si>
  <si>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</si>
  <si>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</si>
  <si>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</si>
  <si>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</si>
  <si>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</si>
  <si>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</si>
  <si>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</si>
  <si>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</si>
  <si>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</si>
  <si>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</si>
  <si>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</si>
  <si>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</si>
  <si>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</si>
  <si>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</si>
  <si>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</si>
  <si>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</si>
  <si>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</si>
  <si>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</si>
  <si>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</si>
  <si>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</si>
  <si>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</si>
  <si>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</si>
  <si>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</si>
  <si>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</si>
  <si>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</si>
  <si>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</si>
  <si>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</si>
  <si>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</si>
  <si>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</si>
  <si>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</si>
  <si>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</si>
  <si>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</si>
  <si>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</si>
  <si>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</si>
  <si>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</si>
  <si>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</si>
  <si>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</si>
  <si>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</si>
  <si>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charset val="238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</si>
  <si>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</si>
  <si>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</si>
  <si>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</si>
  <si>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</si>
  <si>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</si>
  <si>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</si>
  <si>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</si>
  <si>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</si>
  <si>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</si>
  <si>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</si>
  <si>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</si>
  <si>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</si>
  <si>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</si>
  <si>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</si>
  <si>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</si>
  <si>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</si>
  <si>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</si>
  <si>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</si>
  <si>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r>
      <t xml:space="preserve">   Működési költségvetés kiadásai </t>
    </r>
    <r>
      <rPr>
        <sz val="10"/>
        <rFont val="Times New Roman CE"/>
        <charset val="238"/>
      </rPr>
      <t>(1.1+…+1.5.)</t>
    </r>
  </si>
  <si>
    <r>
      <t xml:space="preserve">   Felhalmozási költségvetés kiadásai </t>
    </r>
    <r>
      <rPr>
        <sz val="10"/>
        <rFont val="Times New Roman CE"/>
        <charset val="238"/>
      </rPr>
      <t>(2.1.+2.3.+2.5.)</t>
    </r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</si>
  <si>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</si>
  <si>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</si>
  <si>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</si>
  <si>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</si>
  <si>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</si>
  <si>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</si>
  <si>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</si>
  <si>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</si>
  <si>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</si>
  <si>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</si>
  <si>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</si>
  <si>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</si>
  <si>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</si>
  <si>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</si>
  <si>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</si>
  <si>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</si>
  <si>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</si>
  <si>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</si>
  <si>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</si>
  <si>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</si>
  <si>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</si>
  <si>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</si>
  <si>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</si>
  <si>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</si>
  <si>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</si>
  <si>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</si>
  <si>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</si>
  <si>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</si>
  <si>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</si>
  <si>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</si>
  <si>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</si>
  <si>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</si>
  <si>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</si>
  <si>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</si>
  <si>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</si>
  <si>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</si>
  <si>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</si>
  <si>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</si>
  <si>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</si>
  <si>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</si>
  <si>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</si>
  <si>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</si>
  <si>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</si>
  <si>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</si>
  <si>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</si>
  <si>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</si>
  <si>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</si>
  <si>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</si>
  <si>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</si>
  <si>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</si>
  <si>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</si>
  <si>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</si>
  <si>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</si>
  <si>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</si>
  <si>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</si>
  <si>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</si>
  <si>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</si>
  <si>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</si>
  <si>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</si>
  <si>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</si>
  <si>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</si>
  <si>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</si>
  <si>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</si>
  <si>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</si>
  <si>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</si>
  <si>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</si>
  <si>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1. sz. melléklet Kiadások táblázat C. oszlop 9 sora =</t>
  </si>
  <si>
    <t>1. sz. melléklet Kiadások táblázat D. oszlop 9 sora =</t>
  </si>
  <si>
    <t>1. sz. melléklet Kiadások táblázat E. oszlop 9 sora =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</si>
  <si>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</si>
  <si>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</si>
  <si>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</si>
  <si>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</si>
  <si>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</si>
  <si>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</si>
  <si>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</si>
  <si>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1. sz. melléklet Bevételek táblázat D. oszlop 16 sora =</t>
  </si>
  <si>
    <t>1. sz. melléklet Bevételek táblázat D. oszlop 17 sora =</t>
  </si>
  <si>
    <t>1. sz. melléklet Bevételek táblázat E. oszlop 9 sora =</t>
  </si>
  <si>
    <t>1. sz. melléklet Bevételek táblázat E. oszlop 16 sora =</t>
  </si>
  <si>
    <t>1. sz. melléklet Bevételek táblázat E. oszlop 17 sora =</t>
  </si>
  <si>
    <t>2.1. számú melléklet D. oszlop 13. sor + 2.2. számú melléklet D. oszlop 12. sor</t>
  </si>
  <si>
    <t>2.1. számú melléklet D. oszlop 22. sor + 2.2. számú melléklet D. oszlop 25. sor</t>
  </si>
  <si>
    <t>2.1. számú melléklet D. oszlop 23. sor + 2.2. számú melléklet D. oszlop 26. sor</t>
  </si>
  <si>
    <t>2.1. számú melléklet E. oszlop 13. sor + 2.2. számú melléklet E. oszlop 12. sor</t>
  </si>
  <si>
    <t>2.1. számú melléklet E. oszlop 22. sor + 2.2. számú melléklet E. oszlop 25. sor</t>
  </si>
  <si>
    <t>2.1. számú melléklet E. oszlop 23. sor + 2.2. számú melléklet E. oszlop 26. sor</t>
  </si>
  <si>
    <t>1. sz. melléklet Kiadások táblázat C. oszlop 4 sora =</t>
  </si>
  <si>
    <t>1. sz. melléklet Kiadások táblázat C. oszlop 10 sora =</t>
  </si>
  <si>
    <t>1. sz. melléklet Kiadások táblázat D. oszlop 4 sora =</t>
  </si>
  <si>
    <t>1. sz. melléklet Kiadások táblázat D. oszlop 10 sora =</t>
  </si>
  <si>
    <t>1. sz. melléklet Kiadások táblázat E. oszlop 4 sora =</t>
  </si>
  <si>
    <t>1. sz. melléklet Kiadások táblázat E. oszlop 10 sora =</t>
  </si>
  <si>
    <t>2.1. számú melléklet G. oszlop 13. sor + 2.2. számú melléklet G. oszlop 12. sor</t>
  </si>
  <si>
    <t>2.1. számú melléklet G. oszlop 22. sor + 2.2. számú melléklet G. oszlop 25. sor</t>
  </si>
  <si>
    <t>2.1. számú melléklet G. oszlop 23. sor + 2.2. számú melléklet G. oszlop 26. sor</t>
  </si>
  <si>
    <t>2.1. számú melléklet H. oszlop 23. sor + 2.2. számú melléklet H. oszlop 26. sor</t>
  </si>
  <si>
    <t>2.1. számú melléklet H. oszlop 22. sor + 2.2. számú melléklet H. oszlop 25. sor</t>
  </si>
  <si>
    <t>2.1. számú melléklet I. oszlop 23. sor + 2.2. számú melléklet I. oszlop 26. sor</t>
  </si>
  <si>
    <t>2.1. számú melléklet I. oszlop 22. sor + 2.2. számú melléklet I. oszlop 25. sor</t>
  </si>
  <si>
    <t>2.1. számú melléklet H. oszlop 13. sor + 2.2. számú melléklet H. oszlop 12. sor</t>
  </si>
  <si>
    <t>2.1. számú melléklet I. oszlop 13. sor + 2.2. számú melléklet I. oszlop 12. sor</t>
  </si>
  <si>
    <t>G=(D+F)</t>
  </si>
  <si>
    <t>J</t>
  </si>
  <si>
    <t>K</t>
  </si>
  <si>
    <t>L=(J+K)</t>
  </si>
  <si>
    <t>M=(L/C)</t>
  </si>
  <si>
    <t xml:space="preserve">B </t>
  </si>
  <si>
    <t>H=(D+…+G)</t>
  </si>
  <si>
    <t>I=(C+H)</t>
  </si>
  <si>
    <t>5.-ből EU-s támogatás</t>
  </si>
  <si>
    <t>Módosított ei.</t>
  </si>
  <si>
    <t>Eredeti ei.</t>
  </si>
  <si>
    <t>Éves engedélyezett létszám előirányzat (fő)</t>
  </si>
  <si>
    <t>Államigazgatási feladatok</t>
  </si>
  <si>
    <t>Önként vállalt feladatok</t>
  </si>
  <si>
    <t>J=(F+…+I)</t>
  </si>
  <si>
    <t>Összesen (1+8)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</si>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</sst>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71" formatCode="#,##0.0"/>
  </numFmts>
  <fonts count="86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i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i/>
      <sz val="4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7"/>
      <name val="Times New Roman CE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1"/>
      <name val="Times New Roman CE"/>
      <charset val="238"/>
    </font>
    <font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4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  <charset val="238"/>
    </font>
    <font>
      <b/>
      <sz val="10"/>
      <name val="Verdana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4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8" borderId="0" applyNumberFormat="0" applyBorder="0" applyAlignment="0" applyProtection="0"/>
    <xf numFmtId="0" fontId="46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8" borderId="0" applyNumberFormat="0" applyBorder="0" applyAlignment="0" applyProtection="0"/>
    <xf numFmtId="0" fontId="47" fillId="2" borderId="0" applyNumberFormat="0" applyBorder="0" applyAlignment="0" applyProtection="0"/>
    <xf numFmtId="0" fontId="47" fillId="19" borderId="0" applyNumberFormat="0" applyBorder="0" applyAlignment="0" applyProtection="0"/>
    <xf numFmtId="0" fontId="47" fillId="2" borderId="0" applyNumberFormat="0" applyBorder="0" applyAlignment="0" applyProtection="0"/>
    <xf numFmtId="0" fontId="47" fillId="20" borderId="0" applyNumberFormat="0" applyBorder="0" applyAlignment="0" applyProtection="0"/>
    <xf numFmtId="0" fontId="47" fillId="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4" borderId="0" applyNumberFormat="0" applyBorder="0" applyAlignment="0" applyProtection="0"/>
    <xf numFmtId="0" fontId="47" fillId="21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7" fillId="22" borderId="0" applyNumberFormat="0" applyBorder="0" applyAlignment="0" applyProtection="0"/>
    <xf numFmtId="0" fontId="48" fillId="16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3" borderId="5" applyNumberFormat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55" fillId="0" borderId="6" applyNumberFormat="0" applyFill="0" applyAlignment="0" applyProtection="0"/>
    <xf numFmtId="0" fontId="11" fillId="8" borderId="7" applyNumberFormat="0" applyFont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9" borderId="0" applyNumberFormat="0" applyBorder="0" applyAlignment="0" applyProtection="0"/>
    <xf numFmtId="0" fontId="56" fillId="9" borderId="0" applyNumberFormat="0" applyBorder="0" applyAlignment="0" applyProtection="0"/>
    <xf numFmtId="0" fontId="57" fillId="24" borderId="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71" fillId="0" borderId="0"/>
    <xf numFmtId="0" fontId="72" fillId="0" borderId="0"/>
    <xf numFmtId="0" fontId="76" fillId="0" borderId="0"/>
    <xf numFmtId="0" fontId="72" fillId="0" borderId="0"/>
    <xf numFmtId="0" fontId="70" fillId="0" borderId="0"/>
    <xf numFmtId="0" fontId="7" fillId="0" borderId="0"/>
    <xf numFmtId="0" fontId="59" fillId="0" borderId="9" applyNumberFormat="0" applyFill="0" applyAlignment="0" applyProtection="0"/>
    <xf numFmtId="0" fontId="60" fillId="7" borderId="0" applyNumberFormat="0" applyBorder="0" applyAlignment="0" applyProtection="0"/>
    <xf numFmtId="0" fontId="61" fillId="16" borderId="0" applyNumberFormat="0" applyBorder="0" applyAlignment="0" applyProtection="0"/>
    <xf numFmtId="0" fontId="62" fillId="24" borderId="1" applyNumberFormat="0" applyAlignment="0" applyProtection="0"/>
    <xf numFmtId="9" fontId="1" fillId="0" borderId="0" applyFont="0" applyFill="0" applyBorder="0" applyAlignment="0" applyProtection="0"/>
  </cellStyleXfs>
  <cellXfs count="1361">
    <xf numFmtId="0" fontId="0" fillId="0" borderId="0" xfId="0"/>
    <xf numFmtId="0" fontId="0" fillId="0" borderId="0" xfId="0" applyFill="1" applyAlignment="1">
      <alignment vertical="center" wrapText="1"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164" fontId="0" fillId="0" borderId="0" xfId="0" applyNumberFormat="1" applyFill="1" applyAlignment="1" applyProtection="1">
      <alignment vertical="center" wrapText="1"/>
    </xf>
    <xf numFmtId="164" fontId="15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4" xfId="0" applyNumberFormat="1" applyFont="1" applyFill="1" applyBorder="1" applyAlignment="1" applyProtection="1">
      <alignment vertical="center" wrapText="1"/>
    </xf>
    <xf numFmtId="164" fontId="14" fillId="0" borderId="15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14" fillId="25" borderId="14" xfId="0" applyNumberFormat="1" applyFont="1" applyFill="1" applyBorder="1" applyAlignment="1" applyProtection="1">
      <alignment vertical="center" wrapText="1"/>
    </xf>
    <xf numFmtId="0" fontId="0" fillId="0" borderId="0" xfId="0" applyFill="1" applyProtection="1">
      <protection locked="0"/>
    </xf>
    <xf numFmtId="164" fontId="23" fillId="0" borderId="10" xfId="0" applyNumberFormat="1" applyFont="1" applyFill="1" applyBorder="1" applyAlignment="1" applyProtection="1">
      <alignment vertical="center"/>
      <protection locked="0"/>
    </xf>
    <xf numFmtId="164" fontId="23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164" fontId="0" fillId="0" borderId="0" xfId="0" applyNumberFormat="1" applyFill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Fill="1" applyBorder="1" applyAlignment="1" applyProtection="1">
      <alignment vertical="center" wrapText="1"/>
    </xf>
    <xf numFmtId="0" fontId="23" fillId="0" borderId="12" xfId="0" applyFont="1" applyFill="1" applyBorder="1" applyAlignment="1" applyProtection="1">
      <alignment horizontal="center" vertical="center"/>
    </xf>
    <xf numFmtId="164" fontId="22" fillId="0" borderId="17" xfId="0" applyNumberFormat="1" applyFont="1" applyFill="1" applyBorder="1" applyAlignment="1" applyProtection="1">
      <alignment vertical="center"/>
    </xf>
    <xf numFmtId="0" fontId="23" fillId="0" borderId="13" xfId="0" applyFont="1" applyFill="1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/>
    </xf>
    <xf numFmtId="164" fontId="22" fillId="0" borderId="15" xfId="0" applyNumberFormat="1" applyFont="1" applyFill="1" applyBorder="1" applyAlignment="1" applyProtection="1">
      <alignment vertical="center"/>
    </xf>
    <xf numFmtId="164" fontId="3" fillId="0" borderId="0" xfId="0" applyNumberFormat="1" applyFont="1" applyFill="1" applyAlignment="1" applyProtection="1">
      <alignment horizontal="right" vertical="center"/>
    </xf>
    <xf numFmtId="164" fontId="26" fillId="0" borderId="18" xfId="0" applyNumberFormat="1" applyFont="1" applyFill="1" applyBorder="1" applyAlignment="1" applyProtection="1">
      <alignment horizontal="right" vertical="center" wrapText="1" indent="1"/>
    </xf>
    <xf numFmtId="164" fontId="28" fillId="0" borderId="19" xfId="67" applyNumberFormat="1" applyFont="1" applyFill="1" applyBorder="1" applyAlignment="1" applyProtection="1">
      <alignment vertical="center"/>
    </xf>
    <xf numFmtId="164" fontId="28" fillId="0" borderId="19" xfId="67" applyNumberFormat="1" applyFont="1" applyFill="1" applyBorder="1" applyAlignment="1" applyProtection="1"/>
    <xf numFmtId="0" fontId="5" fillId="0" borderId="20" xfId="67" applyFont="1" applyFill="1" applyBorder="1" applyAlignment="1" applyProtection="1">
      <alignment horizontal="center" vertical="center" wrapText="1"/>
    </xf>
    <xf numFmtId="0" fontId="5" fillId="0" borderId="21" xfId="67" applyFont="1" applyFill="1" applyBorder="1" applyAlignment="1" applyProtection="1">
      <alignment horizontal="center" vertical="center" wrapText="1"/>
    </xf>
    <xf numFmtId="164" fontId="14" fillId="0" borderId="22" xfId="0" applyNumberFormat="1" applyFont="1" applyFill="1" applyBorder="1" applyAlignment="1" applyProtection="1">
      <alignment horizontal="center" vertical="center" wrapText="1"/>
    </xf>
    <xf numFmtId="164" fontId="15" fillId="0" borderId="23" xfId="0" applyNumberFormat="1" applyFont="1" applyFill="1" applyBorder="1" applyAlignment="1" applyProtection="1">
      <alignment vertical="center" wrapText="1"/>
      <protection locked="0"/>
    </xf>
    <xf numFmtId="164" fontId="22" fillId="0" borderId="17" xfId="0" applyNumberFormat="1" applyFont="1" applyFill="1" applyBorder="1" applyAlignment="1" applyProtection="1">
      <alignment vertical="center" wrapText="1"/>
    </xf>
    <xf numFmtId="164" fontId="15" fillId="0" borderId="24" xfId="0" applyNumberFormat="1" applyFont="1" applyFill="1" applyBorder="1" applyAlignment="1" applyProtection="1">
      <alignment vertical="center" wrapText="1"/>
      <protection locked="0"/>
    </xf>
    <xf numFmtId="164" fontId="14" fillId="0" borderId="25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4" fillId="0" borderId="26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/>
    </xf>
    <xf numFmtId="164" fontId="14" fillId="0" borderId="27" xfId="0" applyNumberFormat="1" applyFont="1" applyFill="1" applyBorder="1" applyAlignment="1">
      <alignment horizontal="center" vertical="center" wrapText="1"/>
    </xf>
    <xf numFmtId="49" fontId="23" fillId="0" borderId="28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 applyProtection="1">
      <alignment horizontal="right" vertical="center"/>
      <protection locked="0"/>
    </xf>
    <xf numFmtId="164" fontId="22" fillId="0" borderId="30" xfId="0" applyNumberFormat="1" applyFont="1" applyFill="1" applyBorder="1" applyAlignment="1">
      <alignment horizontal="right" vertical="center" wrapText="1"/>
    </xf>
    <xf numFmtId="49" fontId="26" fillId="0" borderId="31" xfId="0" quotePrefix="1" applyNumberFormat="1" applyFont="1" applyFill="1" applyBorder="1" applyAlignment="1">
      <alignment horizontal="left" vertical="center" indent="1"/>
    </xf>
    <xf numFmtId="3" fontId="26" fillId="0" borderId="32" xfId="0" applyNumberFormat="1" applyFont="1" applyFill="1" applyBorder="1" applyAlignment="1" applyProtection="1">
      <alignment horizontal="right" vertical="center"/>
      <protection locked="0"/>
    </xf>
    <xf numFmtId="3" fontId="2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2" xfId="0" applyNumberFormat="1" applyFont="1" applyFill="1" applyBorder="1" applyAlignment="1">
      <alignment horizontal="right" vertical="center" wrapText="1"/>
    </xf>
    <xf numFmtId="49" fontId="23" fillId="0" borderId="31" xfId="0" applyNumberFormat="1" applyFont="1" applyFill="1" applyBorder="1" applyAlignment="1">
      <alignment horizontal="left" vertical="center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49" fontId="23" fillId="0" borderId="33" xfId="0" applyNumberFormat="1" applyFont="1" applyFill="1" applyBorder="1" applyAlignment="1" applyProtection="1">
      <alignment horizontal="lef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/>
      <protection locked="0"/>
    </xf>
    <xf numFmtId="49" fontId="22" fillId="0" borderId="35" xfId="0" applyNumberFormat="1" applyFont="1" applyFill="1" applyBorder="1" applyAlignment="1" applyProtection="1">
      <alignment horizontal="left" vertical="center" indent="1"/>
      <protection locked="0"/>
    </xf>
    <xf numFmtId="164" fontId="22" fillId="0" borderId="25" xfId="0" applyNumberFormat="1" applyFont="1" applyFill="1" applyBorder="1" applyAlignment="1">
      <alignment vertical="center"/>
    </xf>
    <xf numFmtId="4" fontId="15" fillId="0" borderId="25" xfId="0" applyNumberFormat="1" applyFont="1" applyFill="1" applyBorder="1" applyAlignment="1" applyProtection="1">
      <alignment vertical="center" wrapText="1"/>
      <protection locked="0"/>
    </xf>
    <xf numFmtId="49" fontId="22" fillId="0" borderId="36" xfId="0" applyNumberFormat="1" applyFont="1" applyFill="1" applyBorder="1" applyAlignment="1" applyProtection="1">
      <alignment vertical="center"/>
      <protection locked="0"/>
    </xf>
    <xf numFmtId="49" fontId="22" fillId="0" borderId="36" xfId="0" applyNumberFormat="1" applyFont="1" applyFill="1" applyBorder="1" applyAlignment="1" applyProtection="1">
      <alignment horizontal="right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 wrapText="1"/>
      <protection locked="0"/>
    </xf>
    <xf numFmtId="49" fontId="22" fillId="0" borderId="19" xfId="0" applyNumberFormat="1" applyFont="1" applyFill="1" applyBorder="1" applyAlignment="1" applyProtection="1">
      <alignment vertical="center"/>
      <protection locked="0"/>
    </xf>
    <xf numFmtId="49" fontId="22" fillId="0" borderId="19" xfId="0" applyNumberFormat="1" applyFont="1" applyFill="1" applyBorder="1" applyAlignment="1" applyProtection="1">
      <alignment horizontal="right" vertical="center"/>
      <protection locked="0"/>
    </xf>
    <xf numFmtId="3" fontId="15" fillId="0" borderId="19" xfId="0" applyNumberFormat="1" applyFont="1" applyFill="1" applyBorder="1" applyAlignment="1" applyProtection="1">
      <alignment horizontal="right" vertical="center" wrapText="1"/>
      <protection locked="0"/>
    </xf>
    <xf numFmtId="49" fontId="23" fillId="0" borderId="37" xfId="0" applyNumberFormat="1" applyFont="1" applyFill="1" applyBorder="1" applyAlignment="1">
      <alignment horizontal="left" vertical="center"/>
    </xf>
    <xf numFmtId="3" fontId="23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4" fillId="0" borderId="29" xfId="0" applyNumberFormat="1" applyFont="1" applyFill="1" applyBorder="1" applyAlignment="1" applyProtection="1">
      <alignment horizontal="right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3" fontId="23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right" vertical="center" wrapText="1"/>
    </xf>
    <xf numFmtId="49" fontId="23" fillId="0" borderId="12" xfId="0" applyNumberFormat="1" applyFont="1" applyFill="1" applyBorder="1" applyAlignment="1" applyProtection="1">
      <alignment horizontal="left" vertical="center"/>
      <protection locked="0"/>
    </xf>
    <xf numFmtId="49" fontId="23" fillId="0" borderId="13" xfId="0" applyNumberFormat="1" applyFont="1" applyFill="1" applyBorder="1" applyAlignment="1" applyProtection="1">
      <alignment horizontal="left" vertical="center"/>
      <protection locked="0"/>
    </xf>
    <xf numFmtId="3" fontId="23" fillId="0" borderId="34" xfId="0" applyNumberFormat="1" applyFont="1" applyFill="1" applyBorder="1" applyAlignment="1" applyProtection="1">
      <alignment horizontal="right" vertical="center" wrapText="1"/>
      <protection locked="0"/>
    </xf>
    <xf numFmtId="171" fontId="14" fillId="0" borderId="25" xfId="0" applyNumberFormat="1" applyFont="1" applyFill="1" applyBorder="1" applyAlignment="1">
      <alignment horizontal="left" vertical="center" wrapText="1" indent="1"/>
    </xf>
    <xf numFmtId="171" fontId="34" fillId="0" borderId="0" xfId="0" applyNumberFormat="1" applyFont="1" applyFill="1" applyBorder="1" applyAlignment="1">
      <alignment horizontal="left" vertical="center" wrapText="1"/>
    </xf>
    <xf numFmtId="164" fontId="22" fillId="0" borderId="25" xfId="0" applyNumberFormat="1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23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25" xfId="0" applyNumberFormat="1" applyFont="1" applyFill="1" applyBorder="1" applyAlignment="1">
      <alignment horizontal="right" vertical="center" wrapText="1"/>
    </xf>
    <xf numFmtId="4" fontId="14" fillId="0" borderId="30" xfId="0" applyNumberFormat="1" applyFont="1" applyFill="1" applyBorder="1" applyAlignment="1">
      <alignment horizontal="right" vertical="center" wrapText="1"/>
    </xf>
    <xf numFmtId="4" fontId="14" fillId="0" borderId="32" xfId="0" applyNumberFormat="1" applyFont="1" applyFill="1" applyBorder="1" applyAlignment="1">
      <alignment horizontal="right" vertical="center" wrapText="1"/>
    </xf>
    <xf numFmtId="4" fontId="14" fillId="0" borderId="39" xfId="0" applyNumberFormat="1" applyFont="1" applyFill="1" applyBorder="1" applyAlignment="1">
      <alignment horizontal="right" vertical="center" wrapText="1"/>
    </xf>
    <xf numFmtId="164" fontId="15" fillId="0" borderId="40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14" xfId="0" applyNumberFormat="1" applyFont="1" applyBorder="1" applyAlignment="1" applyProtection="1">
      <alignment horizontal="right" vertical="center" wrapText="1" inden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5" fillId="0" borderId="41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horizontal="right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</xf>
    <xf numFmtId="164" fontId="5" fillId="0" borderId="43" xfId="0" applyNumberFormat="1" applyFont="1" applyFill="1" applyBorder="1" applyAlignment="1" applyProtection="1">
      <alignment horizontal="centerContinuous" vertical="center"/>
    </xf>
    <xf numFmtId="164" fontId="5" fillId="0" borderId="44" xfId="0" applyNumberFormat="1" applyFont="1" applyFill="1" applyBorder="1" applyAlignment="1" applyProtection="1">
      <alignment horizontal="centerContinuous" vertical="center"/>
    </xf>
    <xf numFmtId="164" fontId="36" fillId="0" borderId="0" xfId="0" applyNumberFormat="1" applyFont="1" applyFill="1" applyAlignment="1">
      <alignment vertical="center"/>
    </xf>
    <xf numFmtId="164" fontId="5" fillId="0" borderId="22" xfId="0" applyNumberFormat="1" applyFont="1" applyFill="1" applyBorder="1" applyAlignment="1" applyProtection="1">
      <alignment horizontal="center" vertical="center"/>
    </xf>
    <xf numFmtId="164" fontId="5" fillId="0" borderId="45" xfId="0" applyNumberFormat="1" applyFont="1" applyFill="1" applyBorder="1" applyAlignment="1" applyProtection="1">
      <alignment horizontal="center" vertical="center"/>
    </xf>
    <xf numFmtId="164" fontId="5" fillId="0" borderId="21" xfId="0" applyNumberFormat="1" applyFont="1" applyFill="1" applyBorder="1" applyAlignment="1" applyProtection="1">
      <alignment horizontal="center" vertical="center" wrapText="1"/>
    </xf>
    <xf numFmtId="164" fontId="36" fillId="0" borderId="0" xfId="0" applyNumberFormat="1" applyFont="1" applyFill="1" applyAlignment="1">
      <alignment horizontal="center" vertical="center"/>
    </xf>
    <xf numFmtId="164" fontId="14" fillId="0" borderId="14" xfId="0" applyNumberFormat="1" applyFont="1" applyFill="1" applyBorder="1" applyAlignment="1" applyProtection="1">
      <alignment horizontal="center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46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left" vertical="center" wrapText="1" indent="1"/>
    </xf>
    <xf numFmtId="1" fontId="25" fillId="25" borderId="40" xfId="0" applyNumberFormat="1" applyFont="1" applyFill="1" applyBorder="1" applyAlignment="1" applyProtection="1">
      <alignment horizontal="center" vertical="center" wrapText="1"/>
    </xf>
    <xf numFmtId="164" fontId="22" fillId="0" borderId="40" xfId="0" applyNumberFormat="1" applyFont="1" applyFill="1" applyBorder="1" applyAlignment="1" applyProtection="1">
      <alignment vertical="center" wrapText="1"/>
    </xf>
    <xf numFmtId="164" fontId="22" fillId="0" borderId="42" xfId="0" applyNumberFormat="1" applyFont="1" applyFill="1" applyBorder="1" applyAlignment="1" applyProtection="1">
      <alignment vertical="center" wrapText="1"/>
    </xf>
    <xf numFmtId="164" fontId="22" fillId="0" borderId="30" xfId="0" applyNumberFormat="1" applyFont="1" applyFill="1" applyBorder="1" applyAlignment="1" applyProtection="1">
      <alignment vertical="center" wrapTex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164" fontId="15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</xf>
    <xf numFmtId="1" fontId="25" fillId="25" borderId="10" xfId="0" applyNumberFormat="1" applyFont="1" applyFill="1" applyBorder="1" applyAlignment="1" applyProtection="1">
      <alignment horizontal="center" vertical="center" wrapText="1"/>
    </xf>
    <xf numFmtId="164" fontId="22" fillId="0" borderId="10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32" xfId="0" applyNumberFormat="1" applyFont="1" applyFill="1" applyBorder="1" applyAlignment="1" applyProtection="1">
      <alignment vertical="center" wrapText="1"/>
    </xf>
    <xf numFmtId="164" fontId="14" fillId="0" borderId="10" xfId="0" applyNumberFormat="1" applyFont="1" applyFill="1" applyBorder="1" applyAlignment="1" applyProtection="1">
      <alignment horizontal="left" vertical="center" wrapText="1" indent="1"/>
    </xf>
    <xf numFmtId="164" fontId="14" fillId="0" borderId="47" xfId="0" applyNumberFormat="1" applyFont="1" applyFill="1" applyBorder="1" applyAlignment="1" applyProtection="1">
      <alignment horizontal="right" vertical="center" wrapText="1" indent="1"/>
    </xf>
    <xf numFmtId="164" fontId="22" fillId="0" borderId="18" xfId="0" applyNumberFormat="1" applyFont="1" applyFill="1" applyBorder="1" applyAlignment="1" applyProtection="1">
      <alignment horizontal="left" vertical="center" wrapText="1" indent="1"/>
    </xf>
    <xf numFmtId="1" fontId="25" fillId="25" borderId="11" xfId="0" applyNumberFormat="1" applyFont="1" applyFill="1" applyBorder="1" applyAlignment="1" applyProtection="1">
      <alignment horizontal="center" vertical="center" wrapText="1"/>
    </xf>
    <xf numFmtId="164" fontId="22" fillId="0" borderId="18" xfId="0" applyNumberFormat="1" applyFont="1" applyFill="1" applyBorder="1" applyAlignment="1" applyProtection="1">
      <alignment vertical="center" wrapText="1"/>
    </xf>
    <xf numFmtId="164" fontId="22" fillId="0" borderId="48" xfId="0" applyNumberFormat="1" applyFont="1" applyFill="1" applyBorder="1" applyAlignment="1" applyProtection="1">
      <alignment vertical="center" wrapText="1"/>
    </xf>
    <xf numFmtId="1" fontId="10" fillId="0" borderId="48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164" fontId="15" fillId="0" borderId="48" xfId="0" applyNumberFormat="1" applyFont="1" applyFill="1" applyBorder="1" applyAlignment="1" applyProtection="1">
      <alignment vertical="center" wrapText="1"/>
      <protection locked="0"/>
    </xf>
    <xf numFmtId="164" fontId="14" fillId="0" borderId="16" xfId="0" applyNumberFormat="1" applyFont="1" applyFill="1" applyBorder="1" applyAlignment="1" applyProtection="1">
      <alignment horizontal="right" vertical="center" wrapText="1" indent="1"/>
    </xf>
    <xf numFmtId="164" fontId="14" fillId="0" borderId="14" xfId="0" applyNumberFormat="1" applyFont="1" applyFill="1" applyBorder="1" applyAlignment="1" applyProtection="1">
      <alignment horizontal="left" vertical="center" wrapText="1" indent="1"/>
    </xf>
    <xf numFmtId="1" fontId="15" fillId="25" borderId="49" xfId="0" applyNumberFormat="1" applyFont="1" applyFill="1" applyBorder="1" applyAlignment="1" applyProtection="1">
      <alignment vertical="center" wrapText="1"/>
    </xf>
    <xf numFmtId="164" fontId="22" fillId="0" borderId="14" xfId="0" applyNumberFormat="1" applyFont="1" applyFill="1" applyBorder="1" applyAlignment="1" applyProtection="1">
      <alignment vertical="center" wrapText="1"/>
    </xf>
    <xf numFmtId="164" fontId="22" fillId="0" borderId="49" xfId="0" applyNumberFormat="1" applyFont="1" applyFill="1" applyBorder="1" applyAlignment="1" applyProtection="1">
      <alignment vertical="center" wrapText="1"/>
    </xf>
    <xf numFmtId="164" fontId="22" fillId="0" borderId="25" xfId="0" applyNumberFormat="1" applyFont="1" applyFill="1" applyBorder="1" applyAlignment="1" applyProtection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right" vertical="center"/>
    </xf>
    <xf numFmtId="164" fontId="5" fillId="0" borderId="45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0" borderId="49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14" fillId="0" borderId="16" xfId="0" applyNumberFormat="1" applyFont="1" applyFill="1" applyBorder="1" applyAlignment="1">
      <alignment horizontal="right" vertical="center" wrapText="1" indent="1"/>
    </xf>
    <xf numFmtId="164" fontId="14" fillId="0" borderId="25" xfId="0" applyNumberFormat="1" applyFont="1" applyFill="1" applyBorder="1" applyAlignment="1">
      <alignment horizontal="left" vertical="center" wrapText="1" indent="1"/>
    </xf>
    <xf numFmtId="164" fontId="10" fillId="25" borderId="25" xfId="0" applyNumberFormat="1" applyFont="1" applyFill="1" applyBorder="1" applyAlignment="1">
      <alignment horizontal="left" vertical="center" wrapText="1" indent="2"/>
    </xf>
    <xf numFmtId="164" fontId="10" fillId="25" borderId="50" xfId="0" applyNumberFormat="1" applyFont="1" applyFill="1" applyBorder="1" applyAlignment="1">
      <alignment horizontal="left" vertical="center" wrapText="1" indent="2"/>
    </xf>
    <xf numFmtId="164" fontId="14" fillId="0" borderId="16" xfId="0" applyNumberFormat="1" applyFont="1" applyFill="1" applyBorder="1" applyAlignment="1">
      <alignment vertical="center" wrapText="1"/>
    </xf>
    <xf numFmtId="164" fontId="14" fillId="0" borderId="14" xfId="0" applyNumberFormat="1" applyFont="1" applyFill="1" applyBorder="1" applyAlignment="1">
      <alignment vertical="center" wrapText="1"/>
    </xf>
    <xf numFmtId="164" fontId="14" fillId="0" borderId="15" xfId="0" applyNumberFormat="1" applyFont="1" applyFill="1" applyBorder="1" applyAlignment="1">
      <alignment vertical="center" wrapText="1"/>
    </xf>
    <xf numFmtId="164" fontId="14" fillId="0" borderId="12" xfId="0" applyNumberFormat="1" applyFont="1" applyFill="1" applyBorder="1" applyAlignment="1">
      <alignment horizontal="right" vertical="center" wrapText="1" indent="1"/>
    </xf>
    <xf numFmtId="164" fontId="15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5" fontId="10" fillId="0" borderId="32" xfId="0" applyNumberFormat="1" applyFont="1" applyFill="1" applyBorder="1" applyAlignment="1" applyProtection="1">
      <alignment horizontal="right" vertical="center" wrapText="1" indent="2"/>
      <protection locked="0"/>
    </xf>
    <xf numFmtId="165" fontId="10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0" fillId="25" borderId="25" xfId="0" applyNumberFormat="1" applyFont="1" applyFill="1" applyBorder="1" applyAlignment="1">
      <alignment horizontal="right" vertical="center" wrapText="1" indent="2"/>
    </xf>
    <xf numFmtId="164" fontId="10" fillId="25" borderId="50" xfId="0" applyNumberFormat="1" applyFont="1" applyFill="1" applyBorder="1" applyAlignment="1">
      <alignment horizontal="right" vertical="center" wrapText="1" indent="2"/>
    </xf>
    <xf numFmtId="0" fontId="5" fillId="0" borderId="14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/>
      <protection locked="0"/>
    </xf>
    <xf numFmtId="164" fontId="22" fillId="0" borderId="23" xfId="0" applyNumberFormat="1" applyFont="1" applyFill="1" applyBorder="1" applyAlignment="1" applyProtection="1">
      <alignment vertical="center"/>
    </xf>
    <xf numFmtId="164" fontId="23" fillId="0" borderId="24" xfId="0" applyNumberFormat="1" applyFont="1" applyFill="1" applyBorder="1" applyAlignment="1" applyProtection="1">
      <alignment vertical="center"/>
      <protection locked="0"/>
    </xf>
    <xf numFmtId="0" fontId="23" fillId="0" borderId="51" xfId="0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vertical="center" wrapText="1"/>
    </xf>
    <xf numFmtId="0" fontId="23" fillId="0" borderId="20" xfId="0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/>
      <protection locked="0"/>
    </xf>
    <xf numFmtId="164" fontId="23" fillId="0" borderId="45" xfId="0" applyNumberFormat="1" applyFont="1" applyFill="1" applyBorder="1" applyAlignment="1" applyProtection="1">
      <alignment vertical="center"/>
      <protection locked="0"/>
    </xf>
    <xf numFmtId="164" fontId="22" fillId="0" borderId="49" xfId="0" applyNumberFormat="1" applyFont="1" applyFill="1" applyBorder="1" applyAlignment="1" applyProtection="1">
      <alignment vertical="center"/>
    </xf>
    <xf numFmtId="164" fontId="22" fillId="0" borderId="21" xfId="0" applyNumberFormat="1" applyFont="1" applyFill="1" applyBorder="1" applyAlignment="1" applyProtection="1">
      <alignment vertical="center"/>
    </xf>
    <xf numFmtId="164" fontId="24" fillId="0" borderId="14" xfId="0" applyNumberFormat="1" applyFont="1" applyFill="1" applyBorder="1" applyAlignment="1" applyProtection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 applyProtection="1">
      <alignment horizontal="right" vertical="center" wrapText="1" indent="1"/>
    </xf>
    <xf numFmtId="0" fontId="20" fillId="0" borderId="52" xfId="0" applyFont="1" applyFill="1" applyBorder="1" applyAlignment="1" applyProtection="1">
      <alignment horizontal="left" vertical="center" wrapText="1" indent="1"/>
      <protection locked="0"/>
    </xf>
    <xf numFmtId="164" fontId="23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54" xfId="0" applyNumberFormat="1" applyFont="1" applyFill="1" applyBorder="1" applyAlignment="1" applyProtection="1">
      <alignment horizontal="right" vertical="center" wrapText="1" indent="2"/>
      <protection locked="0"/>
    </xf>
    <xf numFmtId="0" fontId="23" fillId="0" borderId="12" xfId="0" applyFont="1" applyFill="1" applyBorder="1" applyAlignment="1" applyProtection="1">
      <alignment horizontal="right" vertical="center" wrapText="1" indent="1"/>
    </xf>
    <xf numFmtId="0" fontId="20" fillId="0" borderId="55" xfId="0" applyFont="1" applyFill="1" applyBorder="1" applyAlignment="1" applyProtection="1">
      <alignment horizontal="left" vertical="center" wrapText="1" indent="1"/>
      <protection locked="0"/>
    </xf>
    <xf numFmtId="164" fontId="23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23" fillId="0" borderId="12" xfId="0" applyFont="1" applyFill="1" applyBorder="1" applyAlignment="1">
      <alignment horizontal="right" vertical="center" wrapText="1" indent="1"/>
    </xf>
    <xf numFmtId="0" fontId="20" fillId="0" borderId="55" xfId="0" applyFont="1" applyFill="1" applyBorder="1" applyAlignment="1" applyProtection="1">
      <alignment horizontal="left" vertical="center" wrapText="1" indent="8"/>
      <protection locked="0"/>
    </xf>
    <xf numFmtId="0" fontId="23" fillId="0" borderId="51" xfId="0" applyFont="1" applyFill="1" applyBorder="1" applyAlignment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164" fontId="23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37" fillId="0" borderId="0" xfId="0" applyFont="1" applyFill="1" applyAlignment="1">
      <alignment horizontal="right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right" vertical="center" indent="1"/>
    </xf>
    <xf numFmtId="3" fontId="23" fillId="0" borderId="42" xfId="0" applyNumberFormat="1" applyFont="1" applyFill="1" applyBorder="1" applyAlignment="1" applyProtection="1">
      <alignment horizontal="right" vertical="center"/>
      <protection locked="0"/>
    </xf>
    <xf numFmtId="3" fontId="23" fillId="0" borderId="60" xfId="0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Fill="1" applyBorder="1" applyAlignment="1">
      <alignment horizontal="right" vertical="center" indent="1"/>
    </xf>
    <xf numFmtId="0" fontId="23" fillId="0" borderId="10" xfId="0" applyFont="1" applyFill="1" applyBorder="1" applyAlignment="1" applyProtection="1">
      <alignment horizontal="left" vertical="center" indent="1"/>
      <protection locked="0"/>
    </xf>
    <xf numFmtId="3" fontId="23" fillId="0" borderId="23" xfId="0" applyNumberFormat="1" applyFont="1" applyFill="1" applyBorder="1" applyAlignment="1" applyProtection="1">
      <alignment horizontal="right" vertical="center"/>
      <protection locked="0"/>
    </xf>
    <xf numFmtId="3" fontId="23" fillId="0" borderId="17" xfId="0" applyNumberFormat="1" applyFont="1" applyFill="1" applyBorder="1" applyAlignment="1" applyProtection="1">
      <alignment horizontal="right" vertical="center"/>
      <protection locked="0"/>
    </xf>
    <xf numFmtId="0" fontId="23" fillId="0" borderId="13" xfId="0" applyFont="1" applyFill="1" applyBorder="1" applyAlignment="1">
      <alignment horizontal="right" vertical="center" indent="1"/>
    </xf>
    <xf numFmtId="0" fontId="23" fillId="0" borderId="11" xfId="0" applyFont="1" applyFill="1" applyBorder="1" applyAlignment="1" applyProtection="1">
      <alignment horizontal="left" vertical="center" indent="1"/>
      <protection locked="0"/>
    </xf>
    <xf numFmtId="3" fontId="23" fillId="0" borderId="24" xfId="0" applyNumberFormat="1" applyFont="1" applyFill="1" applyBorder="1" applyAlignment="1" applyProtection="1">
      <alignment horizontal="right" vertical="center"/>
      <protection locked="0"/>
    </xf>
    <xf numFmtId="3" fontId="23" fillId="0" borderId="6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>
      <alignment vertical="center"/>
    </xf>
    <xf numFmtId="164" fontId="22" fillId="0" borderId="14" xfId="0" applyNumberFormat="1" applyFont="1" applyFill="1" applyBorder="1" applyAlignment="1">
      <alignment vertical="center" wrapText="1"/>
    </xf>
    <xf numFmtId="164" fontId="22" fillId="0" borderId="15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right" vertical="center" wrapText="1" indent="1"/>
    </xf>
    <xf numFmtId="0" fontId="22" fillId="0" borderId="14" xfId="0" applyFont="1" applyFill="1" applyBorder="1" applyAlignment="1">
      <alignment vertical="center" wrapText="1"/>
    </xf>
    <xf numFmtId="164" fontId="22" fillId="0" borderId="14" xfId="0" applyNumberFormat="1" applyFont="1" applyFill="1" applyBorder="1" applyAlignment="1">
      <alignment horizontal="right" vertical="center" wrapText="1" indent="2"/>
    </xf>
    <xf numFmtId="164" fontId="22" fillId="0" borderId="15" xfId="0" applyNumberFormat="1" applyFont="1" applyFill="1" applyBorder="1" applyAlignment="1">
      <alignment horizontal="right" vertical="center" wrapText="1" indent="2"/>
    </xf>
    <xf numFmtId="0" fontId="0" fillId="0" borderId="0" xfId="0" applyProtection="1"/>
    <xf numFmtId="0" fontId="41" fillId="0" borderId="0" xfId="0" applyFont="1" applyAlignment="1" applyProtection="1">
      <alignment horizontal="right"/>
    </xf>
    <xf numFmtId="0" fontId="42" fillId="0" borderId="0" xfId="0" applyFont="1" applyAlignment="1" applyProtection="1">
      <alignment horizontal="center"/>
    </xf>
    <xf numFmtId="0" fontId="43" fillId="0" borderId="16" xfId="0" applyFont="1" applyBorder="1" applyAlignment="1" applyProtection="1">
      <alignment horizontal="center" vertical="center" wrapText="1"/>
    </xf>
    <xf numFmtId="0" fontId="42" fillId="0" borderId="14" xfId="0" applyFont="1" applyBorder="1" applyAlignment="1" applyProtection="1">
      <alignment horizontal="center" vertical="center" wrapText="1"/>
    </xf>
    <xf numFmtId="0" fontId="42" fillId="0" borderId="15" xfId="0" applyFont="1" applyBorder="1" applyAlignment="1" applyProtection="1">
      <alignment horizontal="center" vertical="center" wrapText="1"/>
    </xf>
    <xf numFmtId="0" fontId="42" fillId="0" borderId="37" xfId="0" applyFont="1" applyBorder="1" applyAlignment="1" applyProtection="1">
      <alignment horizontal="center" vertical="top" wrapText="1"/>
    </xf>
    <xf numFmtId="0" fontId="42" fillId="0" borderId="12" xfId="0" applyFont="1" applyBorder="1" applyAlignment="1" applyProtection="1">
      <alignment horizontal="center" vertical="top" wrapText="1"/>
    </xf>
    <xf numFmtId="0" fontId="42" fillId="0" borderId="13" xfId="0" applyFont="1" applyBorder="1" applyAlignment="1" applyProtection="1">
      <alignment horizontal="center" vertical="top" wrapText="1"/>
    </xf>
    <xf numFmtId="0" fontId="42" fillId="26" borderId="14" xfId="0" applyFont="1" applyFill="1" applyBorder="1" applyAlignment="1" applyProtection="1">
      <alignment horizontal="center" vertical="top" wrapText="1"/>
    </xf>
    <xf numFmtId="0" fontId="44" fillId="0" borderId="53" xfId="0" applyFont="1" applyBorder="1" applyAlignment="1" applyProtection="1">
      <alignment horizontal="left" vertical="top" wrapText="1"/>
      <protection locked="0"/>
    </xf>
    <xf numFmtId="0" fontId="44" fillId="0" borderId="10" xfId="0" applyFont="1" applyBorder="1" applyAlignment="1" applyProtection="1">
      <alignment horizontal="left" vertical="top" wrapText="1"/>
      <protection locked="0"/>
    </xf>
    <xf numFmtId="0" fontId="44" fillId="0" borderId="11" xfId="0" applyFont="1" applyBorder="1" applyAlignment="1" applyProtection="1">
      <alignment horizontal="left" vertical="top" wrapText="1"/>
      <protection locked="0"/>
    </xf>
    <xf numFmtId="9" fontId="44" fillId="0" borderId="53" xfId="72" applyFont="1" applyBorder="1" applyAlignment="1" applyProtection="1">
      <alignment horizontal="center" vertical="center" wrapText="1"/>
      <protection locked="0"/>
    </xf>
    <xf numFmtId="9" fontId="44" fillId="0" borderId="10" xfId="72" applyFont="1" applyBorder="1" applyAlignment="1" applyProtection="1">
      <alignment horizontal="center" vertical="center" wrapText="1"/>
      <protection locked="0"/>
    </xf>
    <xf numFmtId="9" fontId="44" fillId="0" borderId="11" xfId="72" applyFont="1" applyBorder="1" applyAlignment="1" applyProtection="1">
      <alignment horizontal="center" vertical="center" wrapText="1"/>
      <protection locked="0"/>
    </xf>
    <xf numFmtId="166" fontId="44" fillId="0" borderId="53" xfId="45" applyNumberFormat="1" applyFont="1" applyBorder="1" applyAlignment="1" applyProtection="1">
      <alignment horizontal="center" vertical="center" wrapText="1"/>
      <protection locked="0"/>
    </xf>
    <xf numFmtId="166" fontId="44" fillId="0" borderId="10" xfId="45" applyNumberFormat="1" applyFont="1" applyBorder="1" applyAlignment="1" applyProtection="1">
      <alignment horizontal="center" vertical="center" wrapText="1"/>
      <protection locked="0"/>
    </xf>
    <xf numFmtId="166" fontId="44" fillId="0" borderId="11" xfId="45" applyNumberFormat="1" applyFont="1" applyBorder="1" applyAlignment="1" applyProtection="1">
      <alignment horizontal="center" vertical="center" wrapText="1"/>
      <protection locked="0"/>
    </xf>
    <xf numFmtId="166" fontId="44" fillId="0" borderId="14" xfId="45" applyNumberFormat="1" applyFont="1" applyBorder="1" applyAlignment="1" applyProtection="1">
      <alignment horizontal="center" vertical="center" wrapText="1"/>
    </xf>
    <xf numFmtId="166" fontId="44" fillId="0" borderId="54" xfId="45" applyNumberFormat="1" applyFont="1" applyBorder="1" applyAlignment="1" applyProtection="1">
      <alignment horizontal="center" vertical="top" wrapText="1"/>
      <protection locked="0"/>
    </xf>
    <xf numFmtId="166" fontId="44" fillId="0" borderId="17" xfId="45" applyNumberFormat="1" applyFont="1" applyBorder="1" applyAlignment="1" applyProtection="1">
      <alignment horizontal="center" vertical="top" wrapText="1"/>
      <protection locked="0"/>
    </xf>
    <xf numFmtId="166" fontId="44" fillId="0" borderId="61" xfId="45" applyNumberFormat="1" applyFont="1" applyBorder="1" applyAlignment="1" applyProtection="1">
      <alignment horizontal="center" vertical="top" wrapText="1"/>
      <protection locked="0"/>
    </xf>
    <xf numFmtId="166" fontId="44" fillId="0" borderId="15" xfId="45" applyNumberFormat="1" applyFont="1" applyBorder="1" applyAlignment="1" applyProtection="1">
      <alignment horizontal="center" vertical="top" wrapText="1"/>
    </xf>
    <xf numFmtId="1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 indent="1"/>
    </xf>
    <xf numFmtId="164" fontId="24" fillId="0" borderId="0" xfId="67" applyNumberFormat="1" applyFont="1" applyFill="1" applyBorder="1" applyAlignment="1" applyProtection="1">
      <alignment horizontal="right" vertical="center" wrapText="1" indent="1"/>
    </xf>
    <xf numFmtId="0" fontId="21" fillId="0" borderId="14" xfId="0" applyFont="1" applyBorder="1" applyAlignment="1" applyProtection="1">
      <alignment vertical="center" wrapText="1"/>
    </xf>
    <xf numFmtId="164" fontId="15" fillId="0" borderId="62" xfId="67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1" xfId="0" applyFont="1" applyBorder="1" applyAlignment="1" applyProtection="1">
      <alignment vertical="center" wrapText="1"/>
    </xf>
    <xf numFmtId="0" fontId="21" fillId="0" borderId="63" xfId="0" applyFont="1" applyBorder="1" applyAlignment="1" applyProtection="1">
      <alignment vertical="center" wrapText="1"/>
    </xf>
    <xf numFmtId="164" fontId="19" fillId="0" borderId="14" xfId="0" quotePrefix="1" applyNumberFormat="1" applyFont="1" applyBorder="1" applyAlignment="1" applyProtection="1">
      <alignment horizontal="right" vertical="center" wrapText="1" indent="1"/>
    </xf>
    <xf numFmtId="164" fontId="21" fillId="0" borderId="41" xfId="0" applyNumberFormat="1" applyFont="1" applyBorder="1" applyAlignment="1" applyProtection="1">
      <alignment horizontal="right" vertical="center" wrapText="1" indent="1"/>
    </xf>
    <xf numFmtId="164" fontId="15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67" applyFont="1" applyFill="1" applyBorder="1" applyAlignment="1" applyProtection="1">
      <alignment horizontal="left" vertical="center" wrapText="1" indent="1"/>
    </xf>
    <xf numFmtId="0" fontId="15" fillId="0" borderId="10" xfId="67" applyFont="1" applyFill="1" applyBorder="1" applyAlignment="1" applyProtection="1">
      <alignment horizontal="left" vertical="center" wrapText="1" indent="1"/>
    </xf>
    <xf numFmtId="0" fontId="15" fillId="0" borderId="53" xfId="67" applyFont="1" applyFill="1" applyBorder="1" applyAlignment="1" applyProtection="1">
      <alignment horizontal="left" vertical="center" wrapText="1" indent="1"/>
    </xf>
    <xf numFmtId="0" fontId="15" fillId="0" borderId="40" xfId="67" applyFont="1" applyFill="1" applyBorder="1" applyAlignment="1" applyProtection="1">
      <alignment horizontal="left" vertical="center" wrapText="1" indent="1"/>
    </xf>
    <xf numFmtId="0" fontId="15" fillId="0" borderId="55" xfId="67" applyFont="1" applyFill="1" applyBorder="1" applyAlignment="1" applyProtection="1">
      <alignment horizontal="left" vertical="center" wrapText="1" indent="1"/>
    </xf>
    <xf numFmtId="0" fontId="15" fillId="0" borderId="11" xfId="67" applyFont="1" applyFill="1" applyBorder="1" applyAlignment="1" applyProtection="1">
      <alignment horizontal="left" vertical="center" wrapText="1" indent="1"/>
    </xf>
    <xf numFmtId="49" fontId="15" fillId="0" borderId="47" xfId="67" applyNumberFormat="1" applyFont="1" applyFill="1" applyBorder="1" applyAlignment="1" applyProtection="1">
      <alignment horizontal="left" vertical="center" wrapText="1" indent="1"/>
    </xf>
    <xf numFmtId="49" fontId="15" fillId="0" borderId="12" xfId="67" applyNumberFormat="1" applyFont="1" applyFill="1" applyBorder="1" applyAlignment="1" applyProtection="1">
      <alignment horizontal="left" vertical="center" wrapText="1" indent="1"/>
    </xf>
    <xf numFmtId="49" fontId="15" fillId="0" borderId="37" xfId="67" applyNumberFormat="1" applyFont="1" applyFill="1" applyBorder="1" applyAlignment="1" applyProtection="1">
      <alignment horizontal="left" vertical="center" wrapText="1" indent="1"/>
    </xf>
    <xf numFmtId="49" fontId="15" fillId="0" borderId="13" xfId="67" applyNumberFormat="1" applyFont="1" applyFill="1" applyBorder="1" applyAlignment="1" applyProtection="1">
      <alignment horizontal="left" vertical="center" wrapText="1" indent="1"/>
    </xf>
    <xf numFmtId="49" fontId="15" fillId="0" borderId="46" xfId="67" applyNumberFormat="1" applyFont="1" applyFill="1" applyBorder="1" applyAlignment="1" applyProtection="1">
      <alignment horizontal="left" vertical="center" wrapText="1" indent="1"/>
    </xf>
    <xf numFmtId="49" fontId="15" fillId="0" borderId="51" xfId="67" applyNumberFormat="1" applyFont="1" applyFill="1" applyBorder="1" applyAlignment="1" applyProtection="1">
      <alignment horizontal="left" vertical="center" wrapText="1" indent="1"/>
    </xf>
    <xf numFmtId="0" fontId="15" fillId="0" borderId="0" xfId="67" applyFont="1" applyFill="1" applyBorder="1" applyAlignment="1" applyProtection="1">
      <alignment horizontal="left" vertical="center" wrapText="1" indent="1"/>
    </xf>
    <xf numFmtId="0" fontId="14" fillId="0" borderId="16" xfId="67" applyFont="1" applyFill="1" applyBorder="1" applyAlignment="1" applyProtection="1">
      <alignment horizontal="left" vertical="center" wrapText="1" indent="1"/>
    </xf>
    <xf numFmtId="0" fontId="14" fillId="0" borderId="14" xfId="67" applyFont="1" applyFill="1" applyBorder="1" applyAlignment="1" applyProtection="1">
      <alignment horizontal="left" vertical="center" wrapText="1" indent="1"/>
    </xf>
    <xf numFmtId="0" fontId="14" fillId="0" borderId="56" xfId="67" applyFont="1" applyFill="1" applyBorder="1" applyAlignment="1" applyProtection="1">
      <alignment horizontal="left" vertical="center" wrapText="1" indent="1"/>
    </xf>
    <xf numFmtId="0" fontId="14" fillId="0" borderId="14" xfId="67" applyFont="1" applyFill="1" applyBorder="1" applyAlignment="1" applyProtection="1">
      <alignment vertical="center" wrapText="1"/>
    </xf>
    <xf numFmtId="0" fontId="14" fillId="0" borderId="57" xfId="67" applyFont="1" applyFill="1" applyBorder="1" applyAlignment="1" applyProtection="1">
      <alignment vertical="center" wrapText="1"/>
    </xf>
    <xf numFmtId="0" fontId="14" fillId="0" borderId="16" xfId="67" applyFont="1" applyFill="1" applyBorder="1" applyAlignment="1" applyProtection="1">
      <alignment horizontal="center" vertical="center" wrapText="1"/>
    </xf>
    <xf numFmtId="0" fontId="14" fillId="0" borderId="14" xfId="67" applyFont="1" applyFill="1" applyBorder="1" applyAlignment="1" applyProtection="1">
      <alignment horizontal="center" vertical="center" wrapText="1"/>
    </xf>
    <xf numFmtId="0" fontId="14" fillId="0" borderId="15" xfId="67" applyFont="1" applyFill="1" applyBorder="1" applyAlignment="1" applyProtection="1">
      <alignment horizontal="center" vertical="center" wrapText="1"/>
    </xf>
    <xf numFmtId="0" fontId="22" fillId="0" borderId="14" xfId="67" applyFont="1" applyFill="1" applyBorder="1" applyAlignment="1" applyProtection="1">
      <alignment horizontal="left" vertical="center" wrapText="1" indent="1"/>
    </xf>
    <xf numFmtId="0" fontId="3" fillId="0" borderId="19" xfId="0" applyFont="1" applyFill="1" applyBorder="1" applyAlignment="1" applyProtection="1">
      <alignment horizontal="right"/>
    </xf>
    <xf numFmtId="164" fontId="28" fillId="0" borderId="19" xfId="67" applyNumberFormat="1" applyFont="1" applyFill="1" applyBorder="1" applyAlignment="1" applyProtection="1">
      <alignment horizontal="left" vertical="center"/>
    </xf>
    <xf numFmtId="0" fontId="15" fillId="0" borderId="10" xfId="67" applyFont="1" applyFill="1" applyBorder="1" applyAlignment="1" applyProtection="1">
      <alignment horizontal="left" indent="6"/>
    </xf>
    <xf numFmtId="0" fontId="15" fillId="0" borderId="10" xfId="67" applyFont="1" applyFill="1" applyBorder="1" applyAlignment="1" applyProtection="1">
      <alignment horizontal="left" vertical="center" wrapText="1" indent="6"/>
    </xf>
    <xf numFmtId="0" fontId="15" fillId="0" borderId="11" xfId="67" applyFont="1" applyFill="1" applyBorder="1" applyAlignment="1" applyProtection="1">
      <alignment horizontal="left" vertical="center" wrapText="1" indent="6"/>
    </xf>
    <xf numFmtId="0" fontId="15" fillId="0" borderId="20" xfId="67" applyFont="1" applyFill="1" applyBorder="1" applyAlignment="1" applyProtection="1">
      <alignment horizontal="left" vertical="center" wrapText="1" indent="6"/>
    </xf>
    <xf numFmtId="164" fontId="14" fillId="0" borderId="41" xfId="67" applyNumberFormat="1" applyFont="1" applyFill="1" applyBorder="1" applyAlignment="1" applyProtection="1">
      <alignment horizontal="right" vertical="center" wrapText="1" indent="1"/>
    </xf>
    <xf numFmtId="164" fontId="15" fillId="0" borderId="64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5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4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65" xfId="6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4" xfId="0" applyFont="1" applyBorder="1" applyAlignment="1" applyProtection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</xf>
    <xf numFmtId="0" fontId="20" fillId="0" borderId="11" xfId="0" applyFont="1" applyBorder="1" applyAlignment="1" applyProtection="1">
      <alignment horizontal="left" vertical="center" wrapText="1" indent="1"/>
    </xf>
    <xf numFmtId="0" fontId="21" fillId="0" borderId="67" xfId="0" applyFont="1" applyBorder="1" applyAlignment="1" applyProtection="1">
      <alignment horizontal="left" vertical="center" wrapText="1" indent="1"/>
    </xf>
    <xf numFmtId="164" fontId="14" fillId="0" borderId="15" xfId="67" applyNumberFormat="1" applyFont="1" applyFill="1" applyBorder="1" applyAlignment="1" applyProtection="1">
      <alignment horizontal="right" vertical="center" wrapText="1" indent="1"/>
    </xf>
    <xf numFmtId="0" fontId="3" fillId="0" borderId="19" xfId="0" applyFont="1" applyFill="1" applyBorder="1" applyAlignment="1" applyProtection="1">
      <alignment horizontal="right" vertical="center"/>
    </xf>
    <xf numFmtId="0" fontId="19" fillId="0" borderId="63" xfId="0" applyFont="1" applyBorder="1" applyAlignment="1" applyProtection="1">
      <alignment horizontal="left" vertical="center" wrapText="1" indent="1"/>
    </xf>
    <xf numFmtId="0" fontId="7" fillId="0" borderId="0" xfId="67" applyFont="1" applyFill="1" applyProtection="1"/>
    <xf numFmtId="0" fontId="7" fillId="0" borderId="0" xfId="67" applyFont="1" applyFill="1" applyAlignment="1" applyProtection="1">
      <alignment horizontal="right" vertical="center" indent="1"/>
    </xf>
    <xf numFmtId="164" fontId="14" fillId="0" borderId="57" xfId="67" applyNumberFormat="1" applyFont="1" applyFill="1" applyBorder="1" applyAlignment="1" applyProtection="1">
      <alignment horizontal="right" vertical="center" wrapText="1" indent="1"/>
    </xf>
    <xf numFmtId="164" fontId="14" fillId="0" borderId="14" xfId="67" applyNumberFormat="1" applyFont="1" applyFill="1" applyBorder="1" applyAlignment="1" applyProtection="1">
      <alignment horizontal="right" vertical="center" wrapText="1" indent="1"/>
    </xf>
    <xf numFmtId="164" fontId="15" fillId="0" borderId="10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0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1" xfId="6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67" applyNumberFormat="1" applyFont="1" applyFill="1" applyBorder="1" applyAlignment="1" applyProtection="1">
      <alignment horizontal="right" vertical="center" wrapText="1" indent="1"/>
    </xf>
    <xf numFmtId="0" fontId="15" fillId="0" borderId="53" xfId="67" applyFont="1" applyFill="1" applyBorder="1" applyAlignment="1" applyProtection="1">
      <alignment horizontal="left" vertical="center" wrapText="1" indent="6"/>
    </xf>
    <xf numFmtId="0" fontId="7" fillId="0" borderId="0" xfId="67" applyFill="1" applyProtection="1"/>
    <xf numFmtId="0" fontId="15" fillId="0" borderId="0" xfId="67" applyFont="1" applyFill="1" applyProtection="1"/>
    <xf numFmtId="0" fontId="10" fillId="0" borderId="0" xfId="67" applyFont="1" applyFill="1" applyProtection="1"/>
    <xf numFmtId="0" fontId="20" fillId="0" borderId="53" xfId="0" applyFont="1" applyBorder="1" applyAlignment="1" applyProtection="1">
      <alignment horizontal="left" wrapText="1" indent="1"/>
    </xf>
    <xf numFmtId="0" fontId="20" fillId="0" borderId="10" xfId="0" applyFont="1" applyBorder="1" applyAlignment="1" applyProtection="1">
      <alignment horizontal="left" wrapText="1" indent="1"/>
    </xf>
    <xf numFmtId="0" fontId="20" fillId="0" borderId="11" xfId="0" applyFont="1" applyBorder="1" applyAlignment="1" applyProtection="1">
      <alignment horizontal="left" wrapText="1" indent="1"/>
    </xf>
    <xf numFmtId="0" fontId="20" fillId="0" borderId="37" xfId="0" applyFont="1" applyBorder="1" applyAlignment="1" applyProtection="1">
      <alignment wrapText="1"/>
    </xf>
    <xf numFmtId="0" fontId="20" fillId="0" borderId="12" xfId="0" applyFont="1" applyBorder="1" applyAlignment="1" applyProtection="1">
      <alignment wrapText="1"/>
    </xf>
    <xf numFmtId="0" fontId="7" fillId="0" borderId="0" xfId="67" applyFill="1" applyAlignment="1" applyProtection="1"/>
    <xf numFmtId="0" fontId="17" fillId="0" borderId="0" xfId="67" applyFont="1" applyFill="1" applyProtection="1"/>
    <xf numFmtId="164" fontId="22" fillId="0" borderId="41" xfId="67" applyNumberFormat="1" applyFont="1" applyFill="1" applyBorder="1" applyAlignment="1" applyProtection="1">
      <alignment horizontal="right" vertical="center" wrapText="1" indent="1"/>
    </xf>
    <xf numFmtId="164" fontId="15" fillId="0" borderId="65" xfId="67" applyNumberFormat="1" applyFont="1" applyFill="1" applyBorder="1" applyAlignment="1" applyProtection="1">
      <alignment horizontal="right" vertical="center" wrapText="1" indent="1"/>
    </xf>
    <xf numFmtId="164" fontId="15" fillId="0" borderId="53" xfId="67" applyNumberFormat="1" applyFont="1" applyFill="1" applyBorder="1" applyAlignment="1" applyProtection="1">
      <alignment horizontal="right" vertical="center" wrapText="1" indent="1"/>
    </xf>
    <xf numFmtId="0" fontId="14" fillId="0" borderId="41" xfId="67" applyFont="1" applyFill="1" applyBorder="1" applyAlignment="1" applyProtection="1">
      <alignment horizontal="center" vertical="center" wrapText="1"/>
    </xf>
    <xf numFmtId="164" fontId="23" fillId="0" borderId="53" xfId="67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16" xfId="0" applyFont="1" applyBorder="1" applyAlignment="1" applyProtection="1">
      <alignment vertical="center" wrapText="1"/>
    </xf>
    <xf numFmtId="0" fontId="20" fillId="0" borderId="13" xfId="0" applyFont="1" applyBorder="1" applyAlignment="1" applyProtection="1">
      <alignment vertical="center" wrapText="1"/>
    </xf>
    <xf numFmtId="0" fontId="21" fillId="0" borderId="67" xfId="0" applyFont="1" applyBorder="1" applyAlignment="1" applyProtection="1">
      <alignment vertical="center" wrapText="1"/>
    </xf>
    <xf numFmtId="164" fontId="14" fillId="0" borderId="14" xfId="67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67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67" applyFill="1" applyAlignment="1" applyProtection="1">
      <alignment horizontal="left" vertical="center" indent="1"/>
    </xf>
    <xf numFmtId="164" fontId="5" fillId="0" borderId="50" xfId="0" applyNumberFormat="1" applyFont="1" applyFill="1" applyBorder="1" applyAlignment="1" applyProtection="1">
      <alignment horizontal="center" vertical="center" wrapText="1"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0" applyNumberFormat="1" applyFont="1" applyFill="1" applyBorder="1" applyAlignment="1" applyProtection="1">
      <alignment horizontal="left" vertical="center" wrapText="1" indent="1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4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2" fillId="0" borderId="0" xfId="0" applyNumberFormat="1" applyFont="1" applyFill="1" applyAlignment="1" applyProtection="1">
      <alignment horizontal="center" vertical="center" wrapText="1"/>
    </xf>
    <xf numFmtId="164" fontId="22" fillId="0" borderId="0" xfId="0" applyNumberFormat="1" applyFont="1" applyFill="1" applyAlignment="1" applyProtection="1">
      <alignment horizontal="center" vertical="center" wrapText="1"/>
    </xf>
    <xf numFmtId="164" fontId="0" fillId="0" borderId="38" xfId="0" applyNumberFormat="1" applyFill="1" applyBorder="1" applyAlignment="1" applyProtection="1">
      <alignment horizontal="left" vertical="center" wrapText="1" indent="1"/>
    </xf>
    <xf numFmtId="164" fontId="15" fillId="0" borderId="37" xfId="0" applyNumberFormat="1" applyFont="1" applyFill="1" applyBorder="1" applyAlignment="1" applyProtection="1">
      <alignment horizontal="left" vertical="center" wrapText="1" indent="1"/>
    </xf>
    <xf numFmtId="164" fontId="0" fillId="0" borderId="32" xfId="0" applyNumberFormat="1" applyFill="1" applyBorder="1" applyAlignment="1" applyProtection="1">
      <alignment horizontal="left" vertical="center" wrapText="1" indent="1"/>
    </xf>
    <xf numFmtId="164" fontId="15" fillId="0" borderId="12" xfId="0" applyNumberFormat="1" applyFont="1" applyFill="1" applyBorder="1" applyAlignment="1" applyProtection="1">
      <alignment horizontal="left" vertical="center" wrapText="1" indent="1"/>
    </xf>
    <xf numFmtId="164" fontId="15" fillId="0" borderId="68" xfId="0" applyNumberFormat="1" applyFont="1" applyFill="1" applyBorder="1" applyAlignment="1" applyProtection="1">
      <alignment horizontal="left" vertical="center" wrapText="1" indent="1"/>
    </xf>
    <xf numFmtId="164" fontId="25" fillId="0" borderId="25" xfId="0" applyNumberFormat="1" applyFont="1" applyFill="1" applyBorder="1" applyAlignment="1" applyProtection="1">
      <alignment horizontal="left" vertical="center" wrapText="1" indent="1"/>
    </xf>
    <xf numFmtId="164" fontId="11" fillId="0" borderId="69" xfId="0" applyNumberFormat="1" applyFont="1" applyFill="1" applyBorder="1" applyAlignment="1" applyProtection="1">
      <alignment horizontal="left" vertical="center" wrapText="1" indent="1"/>
    </xf>
    <xf numFmtId="164" fontId="23" fillId="0" borderId="47" xfId="0" applyNumberFormat="1" applyFont="1" applyFill="1" applyBorder="1" applyAlignment="1" applyProtection="1">
      <alignment horizontal="left" vertical="center" wrapText="1" indent="1"/>
    </xf>
    <xf numFmtId="164" fontId="23" fillId="0" borderId="12" xfId="0" applyNumberFormat="1" applyFont="1" applyFill="1" applyBorder="1" applyAlignment="1" applyProtection="1">
      <alignment horizontal="left" vertical="center" wrapText="1" indent="1"/>
    </xf>
    <xf numFmtId="164" fontId="11" fillId="0" borderId="32" xfId="0" applyNumberFormat="1" applyFont="1" applyFill="1" applyBorder="1" applyAlignment="1" applyProtection="1">
      <alignment horizontal="left" vertical="center" wrapText="1" indent="1"/>
    </xf>
    <xf numFmtId="164" fontId="26" fillId="0" borderId="10" xfId="0" applyNumberFormat="1" applyFont="1" applyFill="1" applyBorder="1" applyAlignment="1" applyProtection="1">
      <alignment horizontal="right" vertical="center" wrapText="1" indent="1"/>
    </xf>
    <xf numFmtId="164" fontId="25" fillId="0" borderId="16" xfId="0" applyNumberFormat="1" applyFont="1" applyFill="1" applyBorder="1" applyAlignment="1" applyProtection="1">
      <alignment horizontal="left" vertical="center" wrapText="1" indent="1"/>
    </xf>
    <xf numFmtId="164" fontId="25" fillId="0" borderId="41" xfId="0" applyNumberFormat="1" applyFont="1" applyFill="1" applyBorder="1" applyAlignment="1" applyProtection="1">
      <alignment horizontal="right" vertical="center" wrapText="1" indent="1"/>
    </xf>
    <xf numFmtId="164" fontId="2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15" xfId="0" applyNumberFormat="1" applyFont="1" applyFill="1" applyBorder="1" applyAlignment="1" applyProtection="1">
      <alignment horizontal="center" vertical="center" wrapText="1"/>
    </xf>
    <xf numFmtId="164" fontId="14" fillId="0" borderId="67" xfId="0" applyNumberFormat="1" applyFont="1" applyFill="1" applyBorder="1" applyAlignment="1" applyProtection="1">
      <alignment horizontal="center" vertical="center" wrapText="1"/>
    </xf>
    <xf numFmtId="164" fontId="14" fillId="0" borderId="63" xfId="0" applyNumberFormat="1" applyFont="1" applyFill="1" applyBorder="1" applyAlignment="1" applyProtection="1">
      <alignment horizontal="center" vertical="center" wrapText="1"/>
    </xf>
    <xf numFmtId="164" fontId="14" fillId="0" borderId="7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7" fillId="0" borderId="0" xfId="0" applyFont="1" applyFill="1" applyProtection="1"/>
    <xf numFmtId="164" fontId="5" fillId="0" borderId="16" xfId="0" applyNumberFormat="1" applyFont="1" applyFill="1" applyBorder="1" applyAlignment="1" applyProtection="1">
      <alignment horizontal="centerContinuous" vertical="center" wrapText="1"/>
    </xf>
    <xf numFmtId="164" fontId="5" fillId="0" borderId="14" xfId="0" applyNumberFormat="1" applyFont="1" applyFill="1" applyBorder="1" applyAlignment="1" applyProtection="1">
      <alignment horizontal="centerContinuous" vertical="center" wrapText="1"/>
    </xf>
    <xf numFmtId="164" fontId="5" fillId="0" borderId="15" xfId="0" applyNumberFormat="1" applyFont="1" applyFill="1" applyBorder="1" applyAlignment="1" applyProtection="1">
      <alignment horizontal="centerContinuous" vertical="center" wrapText="1"/>
    </xf>
    <xf numFmtId="164" fontId="22" fillId="0" borderId="25" xfId="0" applyNumberFormat="1" applyFont="1" applyFill="1" applyBorder="1" applyAlignment="1" applyProtection="1">
      <alignment horizontal="center" vertical="center" wrapText="1"/>
    </xf>
    <xf numFmtId="164" fontId="22" fillId="0" borderId="16" xfId="0" applyNumberFormat="1" applyFont="1" applyFill="1" applyBorder="1" applyAlignment="1" applyProtection="1">
      <alignment horizontal="center" vertical="center" wrapText="1"/>
    </xf>
    <xf numFmtId="164" fontId="22" fillId="0" borderId="14" xfId="0" applyNumberFormat="1" applyFont="1" applyFill="1" applyBorder="1" applyAlignment="1" applyProtection="1">
      <alignment horizontal="center" vertical="center" wrapText="1"/>
    </xf>
    <xf numFmtId="164" fontId="22" fillId="0" borderId="15" xfId="0" applyNumberFormat="1" applyFont="1" applyFill="1" applyBorder="1" applyAlignment="1" applyProtection="1">
      <alignment horizontal="center" vertical="center" wrapText="1"/>
    </xf>
    <xf numFmtId="164" fontId="0" fillId="0" borderId="69" xfId="0" applyNumberFormat="1" applyFill="1" applyBorder="1" applyAlignment="1" applyProtection="1">
      <alignment horizontal="left" vertical="center" wrapText="1" indent="1"/>
    </xf>
    <xf numFmtId="164" fontId="15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0" xfId="0" applyFont="1" applyProtection="1"/>
    <xf numFmtId="0" fontId="30" fillId="0" borderId="0" xfId="0" applyFont="1" applyFill="1" applyProtection="1"/>
    <xf numFmtId="0" fontId="31" fillId="0" borderId="0" xfId="0" applyFont="1" applyFill="1" applyProtection="1"/>
    <xf numFmtId="0" fontId="32" fillId="0" borderId="0" xfId="0" applyFont="1" applyProtection="1"/>
    <xf numFmtId="0" fontId="27" fillId="0" borderId="0" xfId="0" applyFont="1" applyProtection="1"/>
    <xf numFmtId="0" fontId="17" fillId="0" borderId="0" xfId="0" applyFont="1" applyProtection="1"/>
    <xf numFmtId="0" fontId="18" fillId="0" borderId="0" xfId="0" applyFont="1" applyAlignment="1" applyProtection="1">
      <alignment horizontal="center"/>
    </xf>
    <xf numFmtId="3" fontId="30" fillId="0" borderId="0" xfId="0" applyNumberFormat="1" applyFont="1" applyFill="1" applyAlignment="1" applyProtection="1">
      <alignment horizontal="right" indent="1"/>
    </xf>
    <xf numFmtId="0" fontId="30" fillId="0" borderId="0" xfId="0" applyFont="1" applyFill="1" applyAlignment="1" applyProtection="1">
      <alignment horizontal="right" indent="1"/>
    </xf>
    <xf numFmtId="3" fontId="24" fillId="0" borderId="0" xfId="0" applyNumberFormat="1" applyFont="1" applyFill="1" applyAlignment="1" applyProtection="1">
      <alignment horizontal="right" indent="1"/>
    </xf>
    <xf numFmtId="0" fontId="27" fillId="0" borderId="0" xfId="0" applyFont="1" applyFill="1" applyProtection="1"/>
    <xf numFmtId="0" fontId="5" fillId="0" borderId="0" xfId="0" applyFont="1" applyFill="1" applyBorder="1" applyAlignment="1" applyProtection="1">
      <alignment horizontal="left" vertical="center" wrapText="1" indent="1"/>
    </xf>
    <xf numFmtId="0" fontId="14" fillId="0" borderId="16" xfId="0" applyFont="1" applyFill="1" applyBorder="1" applyAlignment="1">
      <alignment horizontal="center" vertical="center" wrapText="1"/>
    </xf>
    <xf numFmtId="164" fontId="14" fillId="0" borderId="35" xfId="0" applyNumberFormat="1" applyFont="1" applyFill="1" applyBorder="1" applyAlignment="1" applyProtection="1">
      <alignment horizontal="center" vertical="center" wrapText="1"/>
    </xf>
    <xf numFmtId="164" fontId="14" fillId="0" borderId="49" xfId="0" applyNumberFormat="1" applyFont="1" applyFill="1" applyBorder="1" applyAlignment="1" applyProtection="1">
      <alignment horizontal="center" vertical="center" wrapText="1"/>
    </xf>
    <xf numFmtId="164" fontId="14" fillId="0" borderId="69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textRotation="180" wrapText="1"/>
      <protection locked="0"/>
    </xf>
    <xf numFmtId="49" fontId="7" fillId="0" borderId="0" xfId="67" applyNumberFormat="1" applyFill="1" applyProtection="1"/>
    <xf numFmtId="49" fontId="15" fillId="0" borderId="0" xfId="67" applyNumberFormat="1" applyFont="1" applyFill="1" applyProtection="1"/>
    <xf numFmtId="49" fontId="10" fillId="0" borderId="0" xfId="67" applyNumberFormat="1" applyFont="1" applyFill="1" applyProtection="1"/>
    <xf numFmtId="49" fontId="7" fillId="0" borderId="0" xfId="67" applyNumberFormat="1" applyFill="1" applyAlignment="1" applyProtection="1"/>
    <xf numFmtId="49" fontId="0" fillId="0" borderId="0" xfId="0" applyNumberFormat="1" applyFill="1" applyAlignment="1" applyProtection="1">
      <alignment vertical="center" wrapText="1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22" fillId="0" borderId="0" xfId="0" applyNumberFormat="1" applyFont="1" applyFill="1" applyAlignment="1" applyProtection="1">
      <alignment horizontal="center" vertical="center" wrapText="1"/>
    </xf>
    <xf numFmtId="10" fontId="14" fillId="0" borderId="41" xfId="67" applyNumberFormat="1" applyFont="1" applyFill="1" applyBorder="1" applyAlignment="1" applyProtection="1">
      <alignment horizontal="right" vertical="center" wrapText="1" indent="1"/>
    </xf>
    <xf numFmtId="10" fontId="14" fillId="0" borderId="71" xfId="67" applyNumberFormat="1" applyFont="1" applyFill="1" applyBorder="1" applyAlignment="1" applyProtection="1">
      <alignment horizontal="right" vertical="center" wrapText="1" indent="1"/>
    </xf>
    <xf numFmtId="0" fontId="63" fillId="0" borderId="10" xfId="67" applyFont="1" applyFill="1" applyBorder="1" applyAlignment="1" applyProtection="1">
      <alignment horizontal="left" vertical="center" wrapText="1" indent="6"/>
    </xf>
    <xf numFmtId="0" fontId="14" fillId="0" borderId="48" xfId="0" applyFont="1" applyFill="1" applyBorder="1" applyAlignment="1" applyProtection="1">
      <alignment horizontal="center" vertical="center" wrapText="1"/>
    </xf>
    <xf numFmtId="0" fontId="0" fillId="0" borderId="10" xfId="0" applyBorder="1"/>
    <xf numFmtId="0" fontId="5" fillId="0" borderId="55" xfId="0" applyFont="1" applyFill="1" applyBorder="1" applyAlignment="1" applyProtection="1">
      <alignment horizontal="center" vertical="center" wrapText="1"/>
    </xf>
    <xf numFmtId="164" fontId="5" fillId="0" borderId="55" xfId="0" applyNumberFormat="1" applyFont="1" applyFill="1" applyBorder="1" applyAlignment="1" applyProtection="1">
      <alignment horizontal="right" vertical="center" wrapText="1" indent="1"/>
    </xf>
    <xf numFmtId="164" fontId="5" fillId="0" borderId="10" xfId="0" applyNumberFormat="1" applyFont="1" applyFill="1" applyBorder="1" applyAlignment="1" applyProtection="1">
      <alignment horizontal="right" vertical="center" wrapText="1" indent="1"/>
    </xf>
    <xf numFmtId="0" fontId="0" fillId="0" borderId="23" xfId="0" applyBorder="1"/>
    <xf numFmtId="0" fontId="21" fillId="0" borderId="55" xfId="0" applyFont="1" applyBorder="1" applyAlignment="1" applyProtection="1">
      <alignment horizontal="left" vertical="center" wrapText="1" indent="1"/>
    </xf>
    <xf numFmtId="164" fontId="22" fillId="0" borderId="55" xfId="0" applyNumberFormat="1" applyFont="1" applyFill="1" applyBorder="1" applyAlignment="1" applyProtection="1">
      <alignment horizontal="center" vertical="center" wrapText="1"/>
    </xf>
    <xf numFmtId="164" fontId="22" fillId="0" borderId="10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horizontal="center" vertical="center" wrapText="1"/>
    </xf>
    <xf numFmtId="0" fontId="20" fillId="0" borderId="55" xfId="0" applyFont="1" applyBorder="1" applyAlignment="1" applyProtection="1">
      <alignment horizontal="left" vertical="center" wrapText="1" indent="1"/>
    </xf>
    <xf numFmtId="164" fontId="1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164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/>
    </xf>
    <xf numFmtId="164" fontId="21" fillId="0" borderId="55" xfId="0" applyNumberFormat="1" applyFont="1" applyBorder="1" applyAlignment="1" applyProtection="1">
      <alignment horizontal="left" vertical="center" wrapText="1" indent="1"/>
    </xf>
    <xf numFmtId="164" fontId="0" fillId="0" borderId="0" xfId="0" applyNumberFormat="1"/>
    <xf numFmtId="164" fontId="22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55" xfId="0" applyFont="1" applyBorder="1" applyAlignment="1" applyProtection="1">
      <alignment horizontal="left" vertical="center" wrapText="1" indent="1"/>
    </xf>
    <xf numFmtId="164" fontId="26" fillId="0" borderId="55" xfId="0" applyNumberFormat="1" applyFont="1" applyFill="1" applyBorder="1" applyAlignment="1" applyProtection="1">
      <alignment horizontal="center" vertical="center" wrapText="1"/>
    </xf>
    <xf numFmtId="164" fontId="26" fillId="0" borderId="10" xfId="0" applyNumberFormat="1" applyFont="1" applyFill="1" applyBorder="1" applyAlignment="1" applyProtection="1">
      <alignment horizontal="center" vertical="center" wrapText="1"/>
    </xf>
    <xf numFmtId="164" fontId="26" fillId="0" borderId="23" xfId="0" applyNumberFormat="1" applyFont="1" applyFill="1" applyBorder="1" applyAlignment="1" applyProtection="1">
      <alignment horizontal="center" vertical="center" wrapText="1"/>
    </xf>
    <xf numFmtId="164" fontId="16" fillId="0" borderId="55" xfId="0" applyNumberFormat="1" applyFont="1" applyFill="1" applyBorder="1" applyAlignment="1" applyProtection="1">
      <alignment horizontal="center" vertical="center" wrapText="1"/>
    </xf>
    <xf numFmtId="164" fontId="16" fillId="0" borderId="10" xfId="0" applyNumberFormat="1" applyFont="1" applyFill="1" applyBorder="1" applyAlignment="1" applyProtection="1">
      <alignment horizontal="center" vertical="center" wrapText="1"/>
    </xf>
    <xf numFmtId="0" fontId="19" fillId="0" borderId="55" xfId="0" applyFont="1" applyBorder="1" applyAlignment="1" applyProtection="1">
      <alignment horizontal="left" vertical="center" wrapText="1" indent="1"/>
    </xf>
    <xf numFmtId="164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164" fontId="14" fillId="0" borderId="1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 applyProtection="1">
      <alignment horizontal="center" vertical="center" wrapText="1"/>
    </xf>
    <xf numFmtId="0" fontId="5" fillId="0" borderId="73" xfId="0" applyFont="1" applyFill="1" applyBorder="1" applyAlignment="1" applyProtection="1">
      <alignment horizontal="center" vertical="center" wrapText="1"/>
    </xf>
    <xf numFmtId="164" fontId="14" fillId="0" borderId="73" xfId="0" applyNumberFormat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/>
    </xf>
    <xf numFmtId="164" fontId="14" fillId="0" borderId="40" xfId="0" applyNumberFormat="1" applyFont="1" applyFill="1" applyBorder="1" applyAlignment="1" applyProtection="1">
      <alignment horizontal="center" vertical="center" wrapText="1"/>
    </xf>
    <xf numFmtId="0" fontId="22" fillId="0" borderId="55" xfId="67" applyFont="1" applyFill="1" applyBorder="1" applyAlignment="1" applyProtection="1">
      <alignment horizontal="left" vertical="center" wrapText="1" indent="1"/>
    </xf>
    <xf numFmtId="0" fontId="15" fillId="0" borderId="55" xfId="67" applyFont="1" applyFill="1" applyBorder="1" applyAlignment="1" applyProtection="1">
      <alignment horizontal="left" indent="7"/>
    </xf>
    <xf numFmtId="0" fontId="20" fillId="0" borderId="55" xfId="0" applyFont="1" applyBorder="1" applyAlignment="1" applyProtection="1">
      <alignment horizontal="left" vertical="center" wrapText="1" indent="6"/>
    </xf>
    <xf numFmtId="0" fontId="15" fillId="0" borderId="55" xfId="67" applyFont="1" applyFill="1" applyBorder="1" applyAlignment="1" applyProtection="1">
      <alignment horizontal="left" vertical="center" wrapText="1" indent="6"/>
    </xf>
    <xf numFmtId="164" fontId="14" fillId="0" borderId="55" xfId="0" applyNumberFormat="1" applyFont="1" applyFill="1" applyBorder="1" applyAlignment="1" applyProtection="1">
      <alignment horizontal="center" vertical="center" wrapText="1"/>
    </xf>
    <xf numFmtId="0" fontId="1" fillId="0" borderId="74" xfId="0" applyFont="1" applyFill="1" applyBorder="1" applyAlignment="1" applyProtection="1">
      <alignment vertical="center" wrapText="1"/>
    </xf>
    <xf numFmtId="0" fontId="1" fillId="0" borderId="74" xfId="0" applyFont="1" applyFill="1" applyBorder="1" applyAlignment="1" applyProtection="1">
      <alignment horizontal="center" vertical="center" wrapText="1"/>
    </xf>
    <xf numFmtId="0" fontId="0" fillId="0" borderId="74" xfId="0" applyBorder="1" applyAlignment="1">
      <alignment horizontal="center"/>
    </xf>
    <xf numFmtId="0" fontId="2" fillId="0" borderId="55" xfId="0" applyFont="1" applyFill="1" applyBorder="1" applyAlignment="1" applyProtection="1">
      <alignment vertical="center" wrapText="1"/>
    </xf>
    <xf numFmtId="3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left" vertical="center" wrapText="1"/>
    </xf>
    <xf numFmtId="0" fontId="2" fillId="0" borderId="75" xfId="0" applyFont="1" applyFill="1" applyBorder="1" applyAlignment="1" applyProtection="1">
      <alignment vertical="center" wrapText="1"/>
    </xf>
    <xf numFmtId="3" fontId="2" fillId="0" borderId="7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/>
    </xf>
    <xf numFmtId="0" fontId="0" fillId="0" borderId="72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36" fillId="0" borderId="35" xfId="0" applyFont="1" applyFill="1" applyBorder="1" applyAlignment="1" applyProtection="1">
      <alignment horizontal="center" vertical="center" wrapText="1"/>
    </xf>
    <xf numFmtId="0" fontId="67" fillId="0" borderId="0" xfId="0" applyFont="1"/>
    <xf numFmtId="0" fontId="67" fillId="0" borderId="0" xfId="0" applyFont="1" applyFill="1" applyAlignment="1">
      <alignment vertical="center" wrapText="1"/>
    </xf>
    <xf numFmtId="0" fontId="27" fillId="0" borderId="10" xfId="0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</xf>
    <xf numFmtId="0" fontId="36" fillId="0" borderId="48" xfId="0" applyFont="1" applyFill="1" applyBorder="1" applyAlignment="1" applyProtection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</xf>
    <xf numFmtId="0" fontId="36" fillId="0" borderId="55" xfId="0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center" vertical="center" wrapText="1"/>
    </xf>
    <xf numFmtId="164" fontId="27" fillId="0" borderId="10" xfId="0" applyNumberFormat="1" applyFont="1" applyFill="1" applyBorder="1" applyAlignment="1" applyProtection="1">
      <alignment horizontal="center" vertical="center" wrapText="1"/>
    </xf>
    <xf numFmtId="164" fontId="27" fillId="0" borderId="23" xfId="0" applyNumberFormat="1" applyFont="1" applyFill="1" applyBorder="1" applyAlignment="1" applyProtection="1">
      <alignment horizontal="center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164" fontId="68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46" xfId="0" applyFont="1" applyFill="1" applyBorder="1" applyAlignment="1" applyProtection="1">
      <alignment horizontal="center" vertical="center" wrapText="1"/>
    </xf>
    <xf numFmtId="0" fontId="36" fillId="0" borderId="47" xfId="0" applyFont="1" applyFill="1" applyBorder="1" applyAlignment="1" applyProtection="1">
      <alignment horizontal="center" vertical="center" wrapText="1"/>
    </xf>
    <xf numFmtId="0" fontId="36" fillId="0" borderId="13" xfId="0" applyFont="1" applyFill="1" applyBorder="1" applyAlignment="1" applyProtection="1">
      <alignment horizontal="center" vertical="center" wrapText="1"/>
    </xf>
    <xf numFmtId="164" fontId="27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0" applyFont="1" applyFill="1" applyBorder="1" applyAlignment="1" applyProtection="1">
      <alignment horizontal="center" vertical="center" wrapText="1"/>
    </xf>
    <xf numFmtId="164" fontId="66" fillId="0" borderId="55" xfId="0" applyNumberFormat="1" applyFont="1" applyFill="1" applyBorder="1" applyAlignment="1" applyProtection="1">
      <alignment horizontal="center" vertical="center" wrapText="1"/>
    </xf>
    <xf numFmtId="164" fontId="66" fillId="0" borderId="10" xfId="0" applyNumberFormat="1" applyFont="1" applyFill="1" applyBorder="1" applyAlignment="1" applyProtection="1">
      <alignment horizontal="center" vertical="center" wrapText="1"/>
    </xf>
    <xf numFmtId="164" fontId="66" fillId="0" borderId="23" xfId="0" applyNumberFormat="1" applyFont="1" applyFill="1" applyBorder="1" applyAlignment="1" applyProtection="1">
      <alignment horizontal="center" vertical="center" wrapText="1"/>
    </xf>
    <xf numFmtId="0" fontId="36" fillId="0" borderId="51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0" fontId="36" fillId="0" borderId="56" xfId="0" applyFont="1" applyFill="1" applyBorder="1" applyAlignment="1" applyProtection="1">
      <alignment horizontal="center" vertical="center" wrapText="1"/>
    </xf>
    <xf numFmtId="164" fontId="40" fillId="0" borderId="55" xfId="0" applyNumberFormat="1" applyFont="1" applyFill="1" applyBorder="1" applyAlignment="1" applyProtection="1">
      <alignment horizontal="center" vertical="center" wrapText="1"/>
    </xf>
    <xf numFmtId="164" fontId="40" fillId="0" borderId="10" xfId="0" applyNumberFormat="1" applyFont="1" applyFill="1" applyBorder="1" applyAlignment="1" applyProtection="1">
      <alignment horizontal="center" vertical="center" wrapText="1"/>
    </xf>
    <xf numFmtId="164" fontId="40" fillId="0" borderId="23" xfId="0" applyNumberFormat="1" applyFont="1" applyFill="1" applyBorder="1" applyAlignment="1" applyProtection="1">
      <alignment horizontal="center" vertical="center" wrapText="1"/>
    </xf>
    <xf numFmtId="0" fontId="39" fillId="0" borderId="16" xfId="0" applyFont="1" applyBorder="1" applyAlignment="1" applyProtection="1">
      <alignment horizontal="center" vertical="center" wrapText="1"/>
    </xf>
    <xf numFmtId="0" fontId="68" fillId="0" borderId="0" xfId="0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left" vertical="center" wrapText="1"/>
    </xf>
    <xf numFmtId="164" fontId="36" fillId="0" borderId="0" xfId="0" applyNumberFormat="1" applyFont="1" applyFill="1" applyBorder="1" applyAlignment="1" applyProtection="1">
      <alignment horizontal="center" vertical="center" wrapText="1"/>
    </xf>
    <xf numFmtId="164" fontId="36" fillId="0" borderId="10" xfId="0" applyNumberFormat="1" applyFont="1" applyFill="1" applyBorder="1" applyAlignment="1" applyProtection="1">
      <alignment horizontal="center" vertical="center" wrapText="1"/>
    </xf>
    <xf numFmtId="0" fontId="68" fillId="0" borderId="0" xfId="0" applyFont="1" applyFill="1" applyAlignment="1" applyProtection="1">
      <alignment horizontal="center" vertical="center" wrapText="1"/>
    </xf>
    <xf numFmtId="0" fontId="27" fillId="0" borderId="37" xfId="0" applyFont="1" applyFill="1" applyBorder="1" applyAlignment="1" applyProtection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</xf>
    <xf numFmtId="0" fontId="27" fillId="0" borderId="13" xfId="0" applyFont="1" applyFill="1" applyBorder="1" applyAlignment="1" applyProtection="1">
      <alignment horizontal="center" vertical="center" wrapText="1"/>
    </xf>
    <xf numFmtId="164" fontId="36" fillId="0" borderId="55" xfId="0" applyNumberFormat="1" applyFont="1" applyFill="1" applyBorder="1" applyAlignment="1" applyProtection="1">
      <alignment horizontal="center" vertical="center" wrapText="1"/>
    </xf>
    <xf numFmtId="0" fontId="67" fillId="0" borderId="10" xfId="0" applyFont="1" applyFill="1" applyBorder="1" applyAlignment="1" applyProtection="1">
      <alignment horizontal="center" vertical="center" wrapText="1"/>
    </xf>
    <xf numFmtId="3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</xf>
    <xf numFmtId="0" fontId="27" fillId="0" borderId="14" xfId="0" applyFont="1" applyFill="1" applyBorder="1" applyAlignment="1" applyProtection="1">
      <alignment horizontal="center" vertical="center" wrapText="1"/>
    </xf>
    <xf numFmtId="0" fontId="27" fillId="0" borderId="53" xfId="0" applyFont="1" applyFill="1" applyBorder="1" applyAlignment="1" applyProtection="1">
      <alignment horizontal="center" vertical="center" wrapText="1"/>
    </xf>
    <xf numFmtId="0" fontId="27" fillId="0" borderId="18" xfId="0" applyFont="1" applyFill="1" applyBorder="1" applyAlignment="1" applyProtection="1">
      <alignment horizontal="center" vertical="center" wrapText="1"/>
    </xf>
    <xf numFmtId="0" fontId="27" fillId="0" borderId="57" xfId="0" applyFont="1" applyFill="1" applyBorder="1" applyAlignment="1" applyProtection="1">
      <alignment horizontal="center" vertical="center" wrapText="1"/>
    </xf>
    <xf numFmtId="0" fontId="27" fillId="0" borderId="40" xfId="0" applyFont="1" applyFill="1" applyBorder="1" applyAlignment="1" applyProtection="1">
      <alignment horizontal="center" vertical="center" wrapText="1"/>
    </xf>
    <xf numFmtId="0" fontId="27" fillId="0" borderId="20" xfId="0" applyFont="1" applyFill="1" applyBorder="1" applyAlignment="1" applyProtection="1">
      <alignment horizontal="center" vertical="center" wrapText="1"/>
    </xf>
    <xf numFmtId="0" fontId="27" fillId="0" borderId="48" xfId="0" applyFont="1" applyFill="1" applyBorder="1" applyAlignment="1" applyProtection="1">
      <alignment horizontal="center" vertical="center" wrapText="1"/>
    </xf>
    <xf numFmtId="0" fontId="67" fillId="0" borderId="48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/>
    </xf>
    <xf numFmtId="0" fontId="36" fillId="0" borderId="40" xfId="0" applyFont="1" applyFill="1" applyBorder="1" applyAlignment="1" applyProtection="1">
      <alignment horizontal="left" vertical="center"/>
    </xf>
    <xf numFmtId="0" fontId="67" fillId="0" borderId="0" xfId="0" applyFont="1" applyFill="1" applyAlignment="1">
      <alignment horizontal="left" vertical="center" wrapText="1"/>
    </xf>
    <xf numFmtId="0" fontId="70" fillId="0" borderId="0" xfId="66"/>
    <xf numFmtId="164" fontId="67" fillId="0" borderId="10" xfId="0" applyNumberFormat="1" applyFont="1" applyFill="1" applyBorder="1" applyAlignment="1" applyProtection="1">
      <alignment horizontal="center" vertical="center" wrapText="1"/>
    </xf>
    <xf numFmtId="164" fontId="19" fillId="0" borderId="49" xfId="0" quotePrefix="1" applyNumberFormat="1" applyFont="1" applyBorder="1" applyAlignment="1" applyProtection="1">
      <alignment horizontal="right" vertical="center" wrapText="1" indent="1"/>
    </xf>
    <xf numFmtId="10" fontId="14" fillId="0" borderId="25" xfId="67" applyNumberFormat="1" applyFont="1" applyFill="1" applyBorder="1" applyAlignment="1" applyProtection="1">
      <alignment horizontal="right" vertical="center" wrapText="1" indent="1"/>
    </xf>
    <xf numFmtId="164" fontId="14" fillId="0" borderId="49" xfId="67" applyNumberFormat="1" applyFont="1" applyFill="1" applyBorder="1" applyAlignment="1" applyProtection="1">
      <alignment horizontal="right" vertical="center" wrapText="1" indent="1"/>
    </xf>
    <xf numFmtId="0" fontId="7" fillId="0" borderId="29" xfId="67" applyFill="1" applyBorder="1" applyAlignment="1" applyProtection="1"/>
    <xf numFmtId="0" fontId="5" fillId="0" borderId="39" xfId="67" applyFont="1" applyFill="1" applyBorder="1" applyAlignment="1" applyProtection="1">
      <alignment horizontal="center" vertical="center" wrapText="1"/>
    </xf>
    <xf numFmtId="164" fontId="22" fillId="0" borderId="49" xfId="67" applyNumberFormat="1" applyFont="1" applyFill="1" applyBorder="1" applyAlignment="1" applyProtection="1">
      <alignment horizontal="right" vertical="center" wrapText="1" indent="1"/>
    </xf>
    <xf numFmtId="164" fontId="15" fillId="0" borderId="77" xfId="67" applyNumberFormat="1" applyFont="1" applyFill="1" applyBorder="1" applyAlignment="1" applyProtection="1">
      <alignment horizontal="right" vertical="center" wrapText="1" indent="1"/>
    </xf>
    <xf numFmtId="164" fontId="14" fillId="0" borderId="58" xfId="67" applyNumberFormat="1" applyFont="1" applyFill="1" applyBorder="1" applyAlignment="1" applyProtection="1">
      <alignment horizontal="right" vertical="center" wrapText="1" indent="1"/>
    </xf>
    <xf numFmtId="164" fontId="68" fillId="27" borderId="55" xfId="0" applyNumberFormat="1" applyFont="1" applyFill="1" applyBorder="1" applyAlignment="1" applyProtection="1">
      <alignment horizontal="center" vertical="center" wrapText="1"/>
      <protection locked="0"/>
    </xf>
    <xf numFmtId="164" fontId="66" fillId="27" borderId="55" xfId="0" applyNumberFormat="1" applyFont="1" applyFill="1" applyBorder="1" applyAlignment="1" applyProtection="1">
      <alignment horizontal="center" vertical="center" wrapText="1"/>
    </xf>
    <xf numFmtId="164" fontId="66" fillId="27" borderId="10" xfId="0" applyNumberFormat="1" applyFont="1" applyFill="1" applyBorder="1" applyAlignment="1" applyProtection="1">
      <alignment horizontal="center" vertical="center" wrapText="1"/>
    </xf>
    <xf numFmtId="164" fontId="67" fillId="27" borderId="10" xfId="0" applyNumberFormat="1" applyFont="1" applyFill="1" applyBorder="1" applyAlignment="1" applyProtection="1">
      <alignment horizontal="center" vertical="center" wrapText="1"/>
    </xf>
    <xf numFmtId="164" fontId="67" fillId="27" borderId="10" xfId="0" applyNumberFormat="1" applyFont="1" applyFill="1" applyBorder="1" applyAlignment="1" applyProtection="1">
      <alignment horizontal="center" vertical="center" wrapText="1"/>
      <protection locked="0"/>
    </xf>
    <xf numFmtId="164" fontId="68" fillId="27" borderId="10" xfId="67" applyNumberFormat="1" applyFont="1" applyFill="1" applyBorder="1" applyAlignment="1" applyProtection="1">
      <alignment horizontal="center" vertical="center" wrapText="1"/>
      <protection locked="0"/>
    </xf>
    <xf numFmtId="164" fontId="68" fillId="27" borderId="64" xfId="67" applyNumberFormat="1" applyFont="1" applyFill="1" applyBorder="1" applyAlignment="1" applyProtection="1">
      <alignment horizontal="center" vertical="center" wrapText="1"/>
      <protection locked="0"/>
    </xf>
    <xf numFmtId="164" fontId="68" fillId="27" borderId="11" xfId="67" applyNumberFormat="1" applyFont="1" applyFill="1" applyBorder="1" applyAlignment="1" applyProtection="1">
      <alignment horizontal="center" vertical="center" wrapText="1"/>
      <protection locked="0"/>
    </xf>
    <xf numFmtId="164" fontId="68" fillId="27" borderId="66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74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72" xfId="67" applyNumberFormat="1" applyFont="1" applyFill="1" applyBorder="1" applyAlignment="1" applyProtection="1">
      <alignment horizontal="center" vertical="center" wrapText="1"/>
      <protection locked="0"/>
    </xf>
    <xf numFmtId="164" fontId="68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 wrapText="1"/>
    </xf>
    <xf numFmtId="0" fontId="73" fillId="0" borderId="16" xfId="0" applyFont="1" applyFill="1" applyBorder="1" applyAlignment="1" applyProtection="1">
      <alignment horizontal="center" vertical="center" wrapText="1"/>
    </xf>
    <xf numFmtId="0" fontId="73" fillId="0" borderId="33" xfId="0" applyFont="1" applyFill="1" applyBorder="1" applyAlignment="1" applyProtection="1">
      <alignment horizontal="center" vertical="center" wrapText="1"/>
    </xf>
    <xf numFmtId="49" fontId="15" fillId="0" borderId="37" xfId="67" applyNumberFormat="1" applyFont="1" applyFill="1" applyBorder="1" applyAlignment="1" applyProtection="1">
      <alignment horizontal="center" vertical="center" wrapText="1"/>
    </xf>
    <xf numFmtId="49" fontId="15" fillId="0" borderId="12" xfId="67" applyNumberFormat="1" applyFont="1" applyFill="1" applyBorder="1" applyAlignment="1" applyProtection="1">
      <alignment horizontal="center" vertical="center" wrapText="1"/>
    </xf>
    <xf numFmtId="49" fontId="15" fillId="0" borderId="13" xfId="67" applyNumberFormat="1" applyFont="1" applyFill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wrapText="1"/>
    </xf>
    <xf numFmtId="0" fontId="20" fillId="0" borderId="37" xfId="0" applyFont="1" applyBorder="1" applyAlignment="1" applyProtection="1">
      <alignment horizontal="center" wrapText="1"/>
    </xf>
    <xf numFmtId="0" fontId="20" fillId="0" borderId="12" xfId="0" applyFont="1" applyBorder="1" applyAlignment="1" applyProtection="1">
      <alignment horizontal="center" wrapText="1"/>
    </xf>
    <xf numFmtId="0" fontId="20" fillId="0" borderId="13" xfId="0" applyFont="1" applyBorder="1" applyAlignment="1" applyProtection="1">
      <alignment horizontal="center" wrapText="1"/>
    </xf>
    <xf numFmtId="0" fontId="21" fillId="0" borderId="67" xfId="0" applyFont="1" applyBorder="1" applyAlignment="1" applyProtection="1">
      <alignment horizont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4" fillId="0" borderId="35" xfId="0" applyFont="1" applyFill="1" applyBorder="1" applyAlignment="1" applyProtection="1">
      <alignment horizontal="center" vertical="center" wrapText="1"/>
    </xf>
    <xf numFmtId="0" fontId="14" fillId="0" borderId="56" xfId="67" applyFont="1" applyFill="1" applyBorder="1" applyAlignment="1" applyProtection="1">
      <alignment horizontal="center" vertical="center" wrapText="1"/>
    </xf>
    <xf numFmtId="49" fontId="15" fillId="0" borderId="46" xfId="67" applyNumberFormat="1" applyFont="1" applyFill="1" applyBorder="1" applyAlignment="1" applyProtection="1">
      <alignment horizontal="center" vertical="center" wrapText="1"/>
    </xf>
    <xf numFmtId="49" fontId="15" fillId="0" borderId="47" xfId="67" applyNumberFormat="1" applyFont="1" applyFill="1" applyBorder="1" applyAlignment="1" applyProtection="1">
      <alignment horizontal="center" vertical="center" wrapText="1"/>
    </xf>
    <xf numFmtId="49" fontId="15" fillId="0" borderId="51" xfId="67" applyNumberFormat="1" applyFont="1" applyFill="1" applyBorder="1" applyAlignment="1" applyProtection="1">
      <alignment horizontal="center" vertical="center" wrapText="1"/>
    </xf>
    <xf numFmtId="0" fontId="21" fillId="0" borderId="67" xfId="0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</xf>
    <xf numFmtId="0" fontId="74" fillId="0" borderId="16" xfId="0" applyFont="1" applyFill="1" applyBorder="1" applyAlignment="1" applyProtection="1">
      <alignment horizontal="left" vertical="center"/>
    </xf>
    <xf numFmtId="164" fontId="40" fillId="27" borderId="10" xfId="0" applyNumberFormat="1" applyFont="1" applyFill="1" applyBorder="1" applyAlignment="1" applyProtection="1">
      <alignment horizontal="center" vertical="center" wrapText="1"/>
    </xf>
    <xf numFmtId="164" fontId="66" fillId="27" borderId="23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/>
    <xf numFmtId="0" fontId="24" fillId="0" borderId="0" xfId="0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/>
    <xf numFmtId="0" fontId="5" fillId="0" borderId="0" xfId="0" applyFont="1" applyFill="1" applyBorder="1" applyAlignment="1" applyProtection="1">
      <alignment wrapText="1"/>
    </xf>
    <xf numFmtId="0" fontId="25" fillId="0" borderId="0" xfId="0" applyFont="1" applyBorder="1"/>
    <xf numFmtId="0" fontId="0" fillId="0" borderId="0" xfId="0" applyBorder="1"/>
    <xf numFmtId="164" fontId="22" fillId="0" borderId="0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6" fillId="0" borderId="0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vertical="center" wrapText="1"/>
    </xf>
    <xf numFmtId="0" fontId="68" fillId="0" borderId="11" xfId="0" applyFont="1" applyFill="1" applyBorder="1" applyAlignment="1" applyProtection="1">
      <alignment horizontal="center" vertical="center" wrapText="1"/>
    </xf>
    <xf numFmtId="164" fontId="1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Border="1" applyAlignment="1">
      <alignment horizontal="center"/>
    </xf>
    <xf numFmtId="164" fontId="36" fillId="0" borderId="14" xfId="67" applyNumberFormat="1" applyFont="1" applyFill="1" applyBorder="1" applyAlignment="1" applyProtection="1">
      <alignment horizontal="center" vertical="center" wrapText="1"/>
    </xf>
    <xf numFmtId="164" fontId="68" fillId="0" borderId="53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65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10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64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11" xfId="67" applyNumberFormat="1" applyFont="1" applyFill="1" applyBorder="1" applyAlignment="1" applyProtection="1">
      <alignment horizontal="center" vertical="center" wrapText="1"/>
      <protection locked="0"/>
    </xf>
    <xf numFmtId="164" fontId="68" fillId="0" borderId="66" xfId="67" applyNumberFormat="1" applyFont="1" applyFill="1" applyBorder="1" applyAlignment="1" applyProtection="1">
      <alignment horizontal="center" vertical="center" wrapText="1"/>
      <protection locked="0"/>
    </xf>
    <xf numFmtId="164" fontId="36" fillId="0" borderId="49" xfId="67" applyNumberFormat="1" applyFont="1" applyFill="1" applyBorder="1" applyAlignment="1" applyProtection="1">
      <alignment horizontal="center" vertical="center" wrapText="1"/>
    </xf>
    <xf numFmtId="164" fontId="36" fillId="28" borderId="14" xfId="67" applyNumberFormat="1" applyFont="1" applyFill="1" applyBorder="1" applyAlignment="1" applyProtection="1">
      <alignment horizontal="center" vertical="center" wrapText="1"/>
    </xf>
    <xf numFmtId="164" fontId="27" fillId="0" borderId="14" xfId="67" applyNumberFormat="1" applyFont="1" applyFill="1" applyBorder="1" applyAlignment="1" applyProtection="1">
      <alignment horizontal="center" vertical="center" wrapText="1"/>
    </xf>
    <xf numFmtId="164" fontId="68" fillId="0" borderId="53" xfId="67" applyNumberFormat="1" applyFont="1" applyFill="1" applyBorder="1" applyAlignment="1" applyProtection="1">
      <alignment horizontal="center" vertical="center" wrapText="1"/>
    </xf>
    <xf numFmtId="164" fontId="68" fillId="0" borderId="65" xfId="67" applyNumberFormat="1" applyFont="1" applyFill="1" applyBorder="1" applyAlignment="1" applyProtection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164" fontId="67" fillId="27" borderId="10" xfId="67" applyNumberFormat="1" applyFont="1" applyFill="1" applyBorder="1" applyAlignment="1" applyProtection="1">
      <alignment horizontal="center" vertical="center" wrapText="1"/>
      <protection locked="0"/>
    </xf>
    <xf numFmtId="164" fontId="67" fillId="27" borderId="64" xfId="67" applyNumberFormat="1" applyFont="1" applyFill="1" applyBorder="1" applyAlignment="1" applyProtection="1">
      <alignment horizontal="center" vertical="center" wrapText="1"/>
      <protection locked="0"/>
    </xf>
    <xf numFmtId="164" fontId="67" fillId="27" borderId="11" xfId="67" applyNumberFormat="1" applyFont="1" applyFill="1" applyBorder="1" applyAlignment="1" applyProtection="1">
      <alignment horizontal="center" vertical="center" wrapText="1"/>
      <protection locked="0"/>
    </xf>
    <xf numFmtId="164" fontId="67" fillId="27" borderId="66" xfId="67" applyNumberFormat="1" applyFont="1" applyFill="1" applyBorder="1" applyAlignment="1" applyProtection="1">
      <alignment horizontal="center" vertical="center" wrapText="1"/>
      <protection locked="0"/>
    </xf>
    <xf numFmtId="164" fontId="67" fillId="0" borderId="53" xfId="67" applyNumberFormat="1" applyFont="1" applyFill="1" applyBorder="1" applyAlignment="1" applyProtection="1">
      <alignment horizontal="center" vertical="center" wrapText="1"/>
      <protection locked="0"/>
    </xf>
    <xf numFmtId="164" fontId="67" fillId="0" borderId="65" xfId="67" applyNumberFormat="1" applyFont="1" applyFill="1" applyBorder="1" applyAlignment="1" applyProtection="1">
      <alignment horizontal="center" vertical="center" wrapText="1"/>
      <protection locked="0"/>
    </xf>
    <xf numFmtId="164" fontId="67" fillId="0" borderId="10" xfId="67" applyNumberFormat="1" applyFont="1" applyFill="1" applyBorder="1" applyAlignment="1" applyProtection="1">
      <alignment horizontal="center" vertical="center" wrapText="1"/>
      <protection locked="0"/>
    </xf>
    <xf numFmtId="164" fontId="67" fillId="0" borderId="64" xfId="67" applyNumberFormat="1" applyFont="1" applyFill="1" applyBorder="1" applyAlignment="1" applyProtection="1">
      <alignment horizontal="center" vertical="center" wrapText="1"/>
      <protection locked="0"/>
    </xf>
    <xf numFmtId="164" fontId="67" fillId="0" borderId="11" xfId="67" applyNumberFormat="1" applyFont="1" applyFill="1" applyBorder="1" applyAlignment="1" applyProtection="1">
      <alignment horizontal="center" vertical="center" wrapText="1"/>
      <protection locked="0"/>
    </xf>
    <xf numFmtId="164" fontId="67" fillId="0" borderId="66" xfId="67" applyNumberFormat="1" applyFont="1" applyFill="1" applyBorder="1" applyAlignment="1" applyProtection="1">
      <alignment horizontal="center" vertical="center" wrapText="1"/>
      <protection locked="0"/>
    </xf>
    <xf numFmtId="164" fontId="27" fillId="0" borderId="16" xfId="67" applyNumberFormat="1" applyFont="1" applyFill="1" applyBorder="1" applyAlignment="1" applyProtection="1">
      <alignment horizontal="center" vertical="center" wrapText="1"/>
    </xf>
    <xf numFmtId="164" fontId="36" fillId="0" borderId="63" xfId="67" applyNumberFormat="1" applyFont="1" applyFill="1" applyBorder="1" applyAlignment="1" applyProtection="1">
      <alignment horizontal="center" vertical="center" wrapText="1"/>
    </xf>
    <xf numFmtId="164" fontId="36" fillId="0" borderId="14" xfId="67" applyNumberFormat="1" applyFont="1" applyFill="1" applyBorder="1" applyAlignment="1" applyProtection="1">
      <alignment horizontal="center" vertical="center" wrapText="1"/>
      <protection locked="0"/>
    </xf>
    <xf numFmtId="0" fontId="69" fillId="0" borderId="10" xfId="0" applyFont="1" applyBorder="1" applyAlignment="1" applyProtection="1">
      <alignment horizontal="center" vertical="center" wrapText="1"/>
    </xf>
    <xf numFmtId="0" fontId="69" fillId="0" borderId="55" xfId="0" applyFont="1" applyBorder="1" applyAlignment="1" applyProtection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</xf>
    <xf numFmtId="0" fontId="39" fillId="0" borderId="55" xfId="0" applyFont="1" applyBorder="1" applyAlignment="1" applyProtection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53" xfId="0" applyFont="1" applyFill="1" applyBorder="1" applyAlignment="1">
      <alignment horizontal="center" vertical="center"/>
    </xf>
    <xf numFmtId="0" fontId="67" fillId="0" borderId="48" xfId="0" applyFont="1" applyBorder="1" applyAlignment="1">
      <alignment horizontal="center" vertical="center"/>
    </xf>
    <xf numFmtId="0" fontId="67" fillId="0" borderId="23" xfId="0" applyFont="1" applyBorder="1" applyAlignment="1">
      <alignment horizontal="center" vertical="center"/>
    </xf>
    <xf numFmtId="0" fontId="67" fillId="27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67" fillId="27" borderId="23" xfId="0" applyFont="1" applyFill="1" applyBorder="1" applyAlignment="1">
      <alignment horizontal="center" vertical="center"/>
    </xf>
    <xf numFmtId="164" fontId="67" fillId="0" borderId="10" xfId="0" applyNumberFormat="1" applyFont="1" applyBorder="1" applyAlignment="1">
      <alignment horizontal="center" vertical="center"/>
    </xf>
    <xf numFmtId="0" fontId="67" fillId="0" borderId="72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27" fillId="28" borderId="10" xfId="0" applyFont="1" applyFill="1" applyBorder="1" applyAlignment="1">
      <alignment horizontal="center" vertical="center"/>
    </xf>
    <xf numFmtId="0" fontId="27" fillId="29" borderId="10" xfId="0" applyFont="1" applyFill="1" applyBorder="1" applyAlignment="1">
      <alignment horizontal="center" vertical="center"/>
    </xf>
    <xf numFmtId="0" fontId="27" fillId="3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</xf>
    <xf numFmtId="164" fontId="2" fillId="0" borderId="15" xfId="0" applyNumberFormat="1" applyFont="1" applyFill="1" applyBorder="1" applyAlignment="1" applyProtection="1">
      <alignment horizontal="center" vertical="center" wrapText="1"/>
    </xf>
    <xf numFmtId="0" fontId="75" fillId="0" borderId="0" xfId="63" applyFont="1" applyFill="1" applyBorder="1" applyAlignment="1">
      <alignment vertical="center"/>
    </xf>
    <xf numFmtId="3" fontId="72" fillId="0" borderId="0" xfId="65" applyNumberFormat="1" applyFont="1" applyFill="1" applyBorder="1" applyAlignment="1">
      <alignment vertical="center" wrapText="1"/>
    </xf>
    <xf numFmtId="164" fontId="27" fillId="30" borderId="10" xfId="0" applyNumberFormat="1" applyFont="1" applyFill="1" applyBorder="1" applyAlignment="1" applyProtection="1">
      <alignment horizontal="center" vertical="center" wrapText="1"/>
    </xf>
    <xf numFmtId="0" fontId="5" fillId="0" borderId="16" xfId="67" applyFont="1" applyFill="1" applyBorder="1" applyAlignment="1" applyProtection="1">
      <alignment horizontal="left" vertical="center" wrapText="1" indent="1"/>
    </xf>
    <xf numFmtId="0" fontId="5" fillId="0" borderId="14" xfId="67" applyFont="1" applyFill="1" applyBorder="1" applyAlignment="1" applyProtection="1">
      <alignment horizontal="left" vertical="center" wrapText="1" indent="1"/>
    </xf>
    <xf numFmtId="164" fontId="5" fillId="0" borderId="15" xfId="67" applyNumberFormat="1" applyFont="1" applyFill="1" applyBorder="1" applyAlignment="1" applyProtection="1">
      <alignment horizontal="right" vertical="center" wrapText="1" indent="1"/>
    </xf>
    <xf numFmtId="49" fontId="13" fillId="0" borderId="37" xfId="67" applyNumberFormat="1" applyFont="1" applyFill="1" applyBorder="1" applyAlignment="1" applyProtection="1">
      <alignment horizontal="left" vertical="center" wrapText="1" indent="1"/>
    </xf>
    <xf numFmtId="0" fontId="78" fillId="0" borderId="53" xfId="0" applyFont="1" applyBorder="1" applyAlignment="1" applyProtection="1">
      <alignment horizontal="left" wrapText="1" indent="1"/>
    </xf>
    <xf numFmtId="164" fontId="13" fillId="0" borderId="54" xfId="6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2" xfId="67" applyNumberFormat="1" applyFont="1" applyFill="1" applyBorder="1" applyAlignment="1" applyProtection="1">
      <alignment horizontal="left" vertical="center" wrapText="1" indent="1"/>
    </xf>
    <xf numFmtId="0" fontId="78" fillId="0" borderId="10" xfId="0" applyFont="1" applyBorder="1" applyAlignment="1" applyProtection="1">
      <alignment horizontal="left" wrapText="1" indent="1"/>
    </xf>
    <xf numFmtId="164" fontId="13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13" xfId="67" applyNumberFormat="1" applyFont="1" applyFill="1" applyBorder="1" applyAlignment="1" applyProtection="1">
      <alignment horizontal="left" vertical="center" wrapText="1" indent="1"/>
    </xf>
    <xf numFmtId="0" fontId="78" fillId="0" borderId="11" xfId="0" applyFont="1" applyBorder="1" applyAlignment="1" applyProtection="1">
      <alignment horizontal="left" wrapText="1" indent="1"/>
    </xf>
    <xf numFmtId="0" fontId="19" fillId="0" borderId="14" xfId="0" applyFont="1" applyBorder="1" applyAlignment="1" applyProtection="1">
      <alignment horizontal="left" vertical="center" wrapText="1" indent="1"/>
    </xf>
    <xf numFmtId="164" fontId="13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5" xfId="67" applyNumberFormat="1" applyFont="1" applyFill="1" applyBorder="1" applyAlignment="1" applyProtection="1">
      <alignment horizontal="right" vertical="center" wrapText="1" indent="1"/>
    </xf>
    <xf numFmtId="164" fontId="13" fillId="0" borderId="54" xfId="67" applyNumberFormat="1" applyFont="1" applyFill="1" applyBorder="1" applyAlignment="1" applyProtection="1">
      <alignment horizontal="right" vertical="center" wrapText="1" indent="1"/>
    </xf>
    <xf numFmtId="164" fontId="30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1" xfId="67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6" xfId="0" applyFont="1" applyBorder="1" applyAlignment="1" applyProtection="1">
      <alignment wrapText="1"/>
    </xf>
    <xf numFmtId="0" fontId="78" fillId="0" borderId="11" xfId="0" applyFont="1" applyBorder="1" applyAlignment="1" applyProtection="1">
      <alignment wrapText="1"/>
    </xf>
    <xf numFmtId="0" fontId="78" fillId="0" borderId="37" xfId="0" applyFont="1" applyBorder="1" applyAlignment="1" applyProtection="1">
      <alignment wrapText="1"/>
    </xf>
    <xf numFmtId="0" fontId="78" fillId="0" borderId="12" xfId="0" applyFont="1" applyBorder="1" applyAlignment="1" applyProtection="1">
      <alignment wrapText="1"/>
    </xf>
    <xf numFmtId="0" fontId="78" fillId="0" borderId="13" xfId="0" applyFont="1" applyBorder="1" applyAlignment="1" applyProtection="1">
      <alignment wrapText="1"/>
    </xf>
    <xf numFmtId="164" fontId="5" fillId="0" borderId="15" xfId="67" applyNumberFormat="1" applyFont="1" applyFill="1" applyBorder="1" applyAlignment="1" applyProtection="1">
      <alignment horizontal="right" vertical="center" wrapText="1" indent="1"/>
      <protection locked="0"/>
    </xf>
    <xf numFmtId="0" fontId="19" fillId="0" borderId="14" xfId="0" applyFont="1" applyBorder="1" applyAlignment="1" applyProtection="1">
      <alignment wrapText="1"/>
    </xf>
    <xf numFmtId="0" fontId="19" fillId="0" borderId="67" xfId="0" applyFont="1" applyBorder="1" applyAlignment="1" applyProtection="1">
      <alignment wrapText="1"/>
    </xf>
    <xf numFmtId="0" fontId="19" fillId="0" borderId="63" xfId="0" applyFont="1" applyBorder="1" applyAlignment="1" applyProtection="1">
      <alignment wrapText="1"/>
    </xf>
    <xf numFmtId="0" fontId="5" fillId="0" borderId="56" xfId="67" applyFont="1" applyFill="1" applyBorder="1" applyAlignment="1" applyProtection="1">
      <alignment horizontal="left" vertical="center" wrapText="1" indent="1"/>
    </xf>
    <xf numFmtId="0" fontId="5" fillId="0" borderId="57" xfId="67" applyFont="1" applyFill="1" applyBorder="1" applyAlignment="1" applyProtection="1">
      <alignment vertical="center" wrapText="1"/>
    </xf>
    <xf numFmtId="164" fontId="5" fillId="0" borderId="59" xfId="67" applyNumberFormat="1" applyFont="1" applyFill="1" applyBorder="1" applyAlignment="1" applyProtection="1">
      <alignment horizontal="right" vertical="center" wrapText="1" indent="1"/>
    </xf>
    <xf numFmtId="49" fontId="13" fillId="0" borderId="46" xfId="67" applyNumberFormat="1" applyFont="1" applyFill="1" applyBorder="1" applyAlignment="1" applyProtection="1">
      <alignment horizontal="left" vertical="center" wrapText="1" indent="1"/>
    </xf>
    <xf numFmtId="0" fontId="13" fillId="0" borderId="40" xfId="67" applyFont="1" applyFill="1" applyBorder="1" applyAlignment="1" applyProtection="1">
      <alignment horizontal="left" vertical="center" wrapText="1" indent="1"/>
    </xf>
    <xf numFmtId="164" fontId="13" fillId="0" borderId="60" xfId="67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67" applyFont="1" applyFill="1" applyBorder="1" applyAlignment="1" applyProtection="1">
      <alignment horizontal="left" vertical="center" wrapText="1" indent="1"/>
    </xf>
    <xf numFmtId="0" fontId="13" fillId="0" borderId="55" xfId="67" applyFont="1" applyFill="1" applyBorder="1" applyAlignment="1" applyProtection="1">
      <alignment horizontal="left" vertical="center" wrapText="1" indent="1"/>
    </xf>
    <xf numFmtId="0" fontId="13" fillId="0" borderId="0" xfId="67" applyFont="1" applyFill="1" applyBorder="1" applyAlignment="1" applyProtection="1">
      <alignment horizontal="left" vertical="center" wrapText="1" indent="1"/>
    </xf>
    <xf numFmtId="0" fontId="13" fillId="0" borderId="10" xfId="67" applyFont="1" applyFill="1" applyBorder="1" applyAlignment="1" applyProtection="1">
      <alignment horizontal="left" indent="6"/>
    </xf>
    <xf numFmtId="0" fontId="13" fillId="0" borderId="10" xfId="67" applyFont="1" applyFill="1" applyBorder="1" applyAlignment="1" applyProtection="1">
      <alignment horizontal="left" vertical="center" wrapText="1" indent="6"/>
    </xf>
    <xf numFmtId="49" fontId="13" fillId="0" borderId="47" xfId="67" applyNumberFormat="1" applyFont="1" applyFill="1" applyBorder="1" applyAlignment="1" applyProtection="1">
      <alignment horizontal="left" vertical="center" wrapText="1" indent="1"/>
    </xf>
    <xf numFmtId="0" fontId="13" fillId="0" borderId="11" xfId="67" applyFont="1" applyFill="1" applyBorder="1" applyAlignment="1" applyProtection="1">
      <alignment horizontal="left" vertical="center" wrapText="1" indent="6"/>
    </xf>
    <xf numFmtId="49" fontId="13" fillId="0" borderId="51" xfId="67" applyNumberFormat="1" applyFont="1" applyFill="1" applyBorder="1" applyAlignment="1" applyProtection="1">
      <alignment horizontal="left" vertical="center" wrapText="1" indent="1"/>
    </xf>
    <xf numFmtId="0" fontId="13" fillId="0" borderId="20" xfId="67" applyFont="1" applyFill="1" applyBorder="1" applyAlignment="1" applyProtection="1">
      <alignment horizontal="left" vertical="center" wrapText="1" indent="6"/>
    </xf>
    <xf numFmtId="164" fontId="13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67" applyFont="1" applyFill="1" applyBorder="1" applyAlignment="1" applyProtection="1">
      <alignment vertical="center" wrapText="1"/>
    </xf>
    <xf numFmtId="0" fontId="13" fillId="0" borderId="11" xfId="67" applyFont="1" applyFill="1" applyBorder="1" applyAlignment="1" applyProtection="1">
      <alignment horizontal="left" vertical="center" wrapText="1" indent="1"/>
    </xf>
    <xf numFmtId="164" fontId="13" fillId="0" borderId="64" xfId="67" applyNumberFormat="1" applyFont="1" applyFill="1" applyBorder="1" applyAlignment="1" applyProtection="1">
      <alignment horizontal="right" vertical="center" wrapText="1" indent="1"/>
      <protection locked="0"/>
    </xf>
    <xf numFmtId="0" fontId="78" fillId="0" borderId="11" xfId="0" applyFont="1" applyBorder="1" applyAlignment="1" applyProtection="1">
      <alignment horizontal="left" vertical="center" wrapText="1" indent="1"/>
    </xf>
    <xf numFmtId="0" fontId="78" fillId="0" borderId="10" xfId="0" applyFont="1" applyBorder="1" applyAlignment="1" applyProtection="1">
      <alignment horizontal="left" vertical="center" wrapText="1" indent="1"/>
    </xf>
    <xf numFmtId="0" fontId="13" fillId="0" borderId="53" xfId="67" applyFont="1" applyFill="1" applyBorder="1" applyAlignment="1" applyProtection="1">
      <alignment horizontal="left" vertical="center" wrapText="1" indent="6"/>
    </xf>
    <xf numFmtId="164" fontId="13" fillId="0" borderId="66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4" xfId="67" applyFont="1" applyFill="1" applyBorder="1" applyAlignment="1" applyProtection="1">
      <alignment horizontal="left" vertical="center" wrapText="1" indent="1"/>
    </xf>
    <xf numFmtId="0" fontId="13" fillId="0" borderId="53" xfId="67" applyFont="1" applyFill="1" applyBorder="1" applyAlignment="1" applyProtection="1">
      <alignment horizontal="left" vertical="center" wrapText="1" indent="1"/>
    </xf>
    <xf numFmtId="0" fontId="13" fillId="0" borderId="18" xfId="67" applyFont="1" applyFill="1" applyBorder="1" applyAlignment="1" applyProtection="1">
      <alignment horizontal="left" vertical="center" wrapText="1" indent="1"/>
    </xf>
    <xf numFmtId="164" fontId="19" fillId="0" borderId="15" xfId="0" applyNumberFormat="1" applyFont="1" applyBorder="1" applyAlignment="1" applyProtection="1">
      <alignment horizontal="right" vertical="center" wrapText="1" indent="1"/>
    </xf>
    <xf numFmtId="164" fontId="19" fillId="0" borderId="15" xfId="0" quotePrefix="1" applyNumberFormat="1" applyFont="1" applyBorder="1" applyAlignment="1" applyProtection="1">
      <alignment horizontal="right" vertical="center" wrapText="1" indent="1"/>
    </xf>
    <xf numFmtId="0" fontId="19" fillId="0" borderId="67" xfId="0" applyFont="1" applyBorder="1" applyAlignment="1" applyProtection="1">
      <alignment horizontal="left" vertical="center" wrapText="1" indent="1"/>
    </xf>
    <xf numFmtId="0" fontId="2" fillId="0" borderId="4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80" fillId="0" borderId="53" xfId="0" applyFont="1" applyBorder="1" applyAlignment="1" applyProtection="1">
      <alignment horizontal="left" wrapText="1"/>
    </xf>
    <xf numFmtId="0" fontId="80" fillId="0" borderId="10" xfId="0" applyFont="1" applyBorder="1" applyAlignment="1" applyProtection="1">
      <alignment horizontal="left" wrapText="1"/>
    </xf>
    <xf numFmtId="0" fontId="80" fillId="0" borderId="11" xfId="0" applyFont="1" applyBorder="1" applyAlignment="1" applyProtection="1">
      <alignment horizontal="left" wrapText="1"/>
    </xf>
    <xf numFmtId="0" fontId="81" fillId="0" borderId="14" xfId="0" applyFont="1" applyBorder="1" applyAlignment="1" applyProtection="1">
      <alignment horizontal="left" wrapText="1"/>
    </xf>
    <xf numFmtId="0" fontId="2" fillId="0" borderId="14" xfId="67" applyFont="1" applyFill="1" applyBorder="1" applyAlignment="1" applyProtection="1">
      <alignment horizontal="left" wrapText="1"/>
    </xf>
    <xf numFmtId="0" fontId="2" fillId="0" borderId="49" xfId="67" applyFont="1" applyFill="1" applyBorder="1" applyAlignment="1" applyProtection="1">
      <alignment horizontal="left" wrapText="1"/>
    </xf>
    <xf numFmtId="0" fontId="80" fillId="0" borderId="11" xfId="0" applyFont="1" applyBorder="1" applyAlignment="1" applyProtection="1">
      <alignment wrapText="1"/>
    </xf>
    <xf numFmtId="0" fontId="81" fillId="0" borderId="14" xfId="0" applyFont="1" applyBorder="1" applyAlignment="1" applyProtection="1">
      <alignment wrapText="1"/>
    </xf>
    <xf numFmtId="0" fontId="81" fillId="0" borderId="63" xfId="0" applyFont="1" applyBorder="1" applyAlignment="1" applyProtection="1">
      <alignment wrapText="1"/>
    </xf>
    <xf numFmtId="0" fontId="2" fillId="0" borderId="57" xfId="0" applyFont="1" applyFill="1" applyBorder="1" applyAlignment="1" applyProtection="1">
      <alignment horizontal="center" wrapText="1"/>
    </xf>
    <xf numFmtId="0" fontId="2" fillId="0" borderId="14" xfId="0" applyFont="1" applyFill="1" applyBorder="1" applyAlignment="1" applyProtection="1">
      <alignment horizontal="center" wrapText="1"/>
    </xf>
    <xf numFmtId="0" fontId="2" fillId="0" borderId="72" xfId="0" applyFont="1" applyFill="1" applyBorder="1" applyAlignment="1" applyProtection="1">
      <alignment horizontal="center" wrapText="1"/>
    </xf>
    <xf numFmtId="0" fontId="79" fillId="0" borderId="14" xfId="67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10" fillId="0" borderId="0" xfId="0" applyFont="1" applyFill="1" applyAlignment="1" applyProtection="1">
      <alignment wrapText="1"/>
    </xf>
    <xf numFmtId="0" fontId="2" fillId="0" borderId="78" xfId="0" applyFont="1" applyFill="1" applyBorder="1" applyAlignment="1" applyProtection="1">
      <alignment horizontal="center" wrapText="1"/>
    </xf>
    <xf numFmtId="0" fontId="2" fillId="0" borderId="58" xfId="67" applyFont="1" applyFill="1" applyBorder="1" applyAlignment="1" applyProtection="1">
      <alignment wrapText="1"/>
    </xf>
    <xf numFmtId="0" fontId="10" fillId="0" borderId="40" xfId="67" applyFont="1" applyFill="1" applyBorder="1" applyAlignment="1" applyProtection="1">
      <alignment horizontal="left" wrapText="1"/>
    </xf>
    <xf numFmtId="0" fontId="10" fillId="0" borderId="10" xfId="67" applyFont="1" applyFill="1" applyBorder="1" applyAlignment="1" applyProtection="1">
      <alignment horizontal="left" wrapText="1"/>
    </xf>
    <xf numFmtId="0" fontId="10" fillId="0" borderId="55" xfId="67" applyFont="1" applyFill="1" applyBorder="1" applyAlignment="1" applyProtection="1">
      <alignment horizontal="left" wrapText="1"/>
    </xf>
    <xf numFmtId="0" fontId="10" fillId="0" borderId="0" xfId="67" applyFont="1" applyFill="1" applyBorder="1" applyAlignment="1" applyProtection="1">
      <alignment horizontal="left" wrapText="1"/>
    </xf>
    <xf numFmtId="0" fontId="10" fillId="0" borderId="10" xfId="67" applyFont="1" applyFill="1" applyBorder="1" applyAlignment="1" applyProtection="1">
      <alignment horizontal="left"/>
    </xf>
    <xf numFmtId="0" fontId="10" fillId="0" borderId="11" xfId="67" applyFont="1" applyFill="1" applyBorder="1" applyAlignment="1" applyProtection="1">
      <alignment horizontal="left" wrapText="1"/>
    </xf>
    <xf numFmtId="0" fontId="10" fillId="0" borderId="20" xfId="67" applyFont="1" applyFill="1" applyBorder="1" applyAlignment="1" applyProtection="1">
      <alignment horizontal="left" wrapText="1"/>
    </xf>
    <xf numFmtId="0" fontId="10" fillId="0" borderId="53" xfId="67" applyFont="1" applyFill="1" applyBorder="1" applyAlignment="1" applyProtection="1">
      <alignment horizontal="left" wrapText="1"/>
    </xf>
    <xf numFmtId="0" fontId="10" fillId="0" borderId="18" xfId="67" applyFont="1" applyFill="1" applyBorder="1" applyAlignment="1" applyProtection="1">
      <alignment horizontal="left" wrapText="1"/>
    </xf>
    <xf numFmtId="0" fontId="82" fillId="0" borderId="0" xfId="0" applyFont="1" applyFill="1" applyAlignment="1" applyProtection="1">
      <alignment wrapText="1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0" fontId="2" fillId="0" borderId="49" xfId="67" applyFont="1" applyFill="1" applyBorder="1" applyAlignment="1" applyProtection="1">
      <alignment wrapText="1"/>
    </xf>
    <xf numFmtId="0" fontId="67" fillId="0" borderId="53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4" fontId="27" fillId="30" borderId="11" xfId="0" applyNumberFormat="1" applyFont="1" applyFill="1" applyBorder="1" applyAlignment="1" applyProtection="1">
      <alignment horizontal="center" vertical="center" wrapText="1"/>
    </xf>
    <xf numFmtId="164" fontId="27" fillId="30" borderId="53" xfId="0" applyNumberFormat="1" applyFont="1" applyFill="1" applyBorder="1" applyAlignment="1" applyProtection="1">
      <alignment horizontal="center" vertical="center" wrapText="1"/>
    </xf>
    <xf numFmtId="164" fontId="27" fillId="30" borderId="16" xfId="0" applyNumberFormat="1" applyFont="1" applyFill="1" applyBorder="1" applyAlignment="1" applyProtection="1">
      <alignment horizontal="center" vertical="center" wrapText="1"/>
    </xf>
    <xf numFmtId="164" fontId="27" fillId="30" borderId="14" xfId="0" applyNumberFormat="1" applyFont="1" applyFill="1" applyBorder="1" applyAlignment="1" applyProtection="1">
      <alignment horizontal="center" vertical="center" wrapText="1"/>
    </xf>
    <xf numFmtId="164" fontId="27" fillId="30" borderId="15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</xf>
    <xf numFmtId="164" fontId="2" fillId="0" borderId="23" xfId="0" applyNumberFormat="1" applyFont="1" applyFill="1" applyBorder="1" applyAlignment="1" applyProtection="1">
      <alignment horizontal="center" vertical="center" wrapText="1"/>
    </xf>
    <xf numFmtId="164" fontId="2" fillId="0" borderId="55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2" fillId="30" borderId="10" xfId="0" applyNumberFormat="1" applyFont="1" applyFill="1" applyBorder="1" applyAlignment="1" applyProtection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10" xfId="0" applyFont="1" applyFill="1" applyBorder="1" applyAlignment="1">
      <alignment horizontal="center"/>
    </xf>
    <xf numFmtId="164" fontId="10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1" borderId="23" xfId="0" applyFont="1" applyFill="1" applyBorder="1" applyAlignment="1">
      <alignment horizontal="center"/>
    </xf>
    <xf numFmtId="0" fontId="10" fillId="31" borderId="55" xfId="0" applyFont="1" applyFill="1" applyBorder="1" applyAlignment="1">
      <alignment horizontal="center"/>
    </xf>
    <xf numFmtId="164" fontId="2" fillId="31" borderId="10" xfId="0" applyNumberFormat="1" applyFont="1" applyFill="1" applyBorder="1" applyAlignment="1" applyProtection="1">
      <alignment horizontal="center" vertical="center" wrapText="1"/>
    </xf>
    <xf numFmtId="16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3" fillId="0" borderId="10" xfId="0" applyNumberFormat="1" applyFont="1" applyFill="1" applyBorder="1" applyAlignment="1" applyProtection="1">
      <alignment horizontal="center" vertical="center" wrapText="1"/>
    </xf>
    <xf numFmtId="164" fontId="83" fillId="0" borderId="23" xfId="0" applyNumberFormat="1" applyFont="1" applyFill="1" applyBorder="1" applyAlignment="1" applyProtection="1">
      <alignment horizontal="center" vertical="center" wrapText="1"/>
    </xf>
    <xf numFmtId="164" fontId="83" fillId="0" borderId="55" xfId="0" applyNumberFormat="1" applyFont="1" applyFill="1" applyBorder="1" applyAlignment="1" applyProtection="1">
      <alignment horizontal="center" vertical="center" wrapText="1"/>
    </xf>
    <xf numFmtId="164" fontId="83" fillId="0" borderId="0" xfId="0" applyNumberFormat="1" applyFont="1" applyFill="1" applyBorder="1" applyAlignment="1" applyProtection="1">
      <alignment horizontal="center" vertical="center" wrapText="1"/>
    </xf>
    <xf numFmtId="164" fontId="10" fillId="27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27" borderId="10" xfId="0" applyFont="1" applyFill="1" applyBorder="1" applyAlignment="1">
      <alignment horizontal="center"/>
    </xf>
    <xf numFmtId="164" fontId="83" fillId="27" borderId="10" xfId="0" applyNumberFormat="1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 applyProtection="1">
      <alignment horizontal="center" vertical="center" wrapText="1"/>
    </xf>
    <xf numFmtId="164" fontId="3" fillId="0" borderId="23" xfId="0" applyNumberFormat="1" applyFont="1" applyFill="1" applyBorder="1" applyAlignment="1" applyProtection="1">
      <alignment horizontal="center" vertical="center" wrapText="1"/>
    </xf>
    <xf numFmtId="164" fontId="3" fillId="0" borderId="55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</xf>
    <xf numFmtId="0" fontId="10" fillId="0" borderId="72" xfId="0" applyFont="1" applyBorder="1" applyAlignment="1">
      <alignment horizontal="center"/>
    </xf>
    <xf numFmtId="0" fontId="10" fillId="0" borderId="0" xfId="0" applyFont="1" applyFill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164" fontId="2" fillId="0" borderId="53" xfId="0" applyNumberFormat="1" applyFont="1" applyFill="1" applyBorder="1" applyAlignment="1" applyProtection="1">
      <alignment horizontal="center" vertical="center" wrapText="1"/>
    </xf>
    <xf numFmtId="0" fontId="10" fillId="0" borderId="53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31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>
      <alignment horizontal="center"/>
    </xf>
    <xf numFmtId="0" fontId="10" fillId="32" borderId="55" xfId="0" applyFont="1" applyFill="1" applyBorder="1" applyAlignment="1">
      <alignment horizontal="center"/>
    </xf>
    <xf numFmtId="164" fontId="2" fillId="32" borderId="10" xfId="0" applyNumberFormat="1" applyFont="1" applyFill="1" applyBorder="1" applyAlignment="1" applyProtection="1">
      <alignment horizontal="center" vertical="center" wrapText="1"/>
    </xf>
    <xf numFmtId="0" fontId="10" fillId="0" borderId="74" xfId="0" applyFont="1" applyFill="1" applyBorder="1" applyAlignment="1" applyProtection="1">
      <alignment horizontal="center" vertical="center" wrapText="1"/>
    </xf>
    <xf numFmtId="0" fontId="10" fillId="0" borderId="74" xfId="0" applyFont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31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64" fontId="83" fillId="0" borderId="48" xfId="0" applyNumberFormat="1" applyFont="1" applyFill="1" applyBorder="1" applyAlignment="1" applyProtection="1">
      <alignment horizontal="center" vertical="center" wrapText="1"/>
    </xf>
    <xf numFmtId="0" fontId="70" fillId="0" borderId="0" xfId="66" applyAlignment="1">
      <alignment horizontal="center"/>
    </xf>
    <xf numFmtId="0" fontId="70" fillId="0" borderId="0" xfId="66" applyAlignment="1">
      <alignment vertical="center"/>
    </xf>
    <xf numFmtId="0" fontId="80" fillId="0" borderId="10" xfId="66" applyFont="1" applyBorder="1" applyAlignment="1">
      <alignment horizontal="center" vertical="center" wrapText="1"/>
    </xf>
    <xf numFmtId="0" fontId="80" fillId="0" borderId="10" xfId="66" applyFont="1" applyBorder="1" applyAlignment="1">
      <alignment horizontal="left" vertical="center" wrapText="1"/>
    </xf>
    <xf numFmtId="3" fontId="80" fillId="0" borderId="10" xfId="66" applyNumberFormat="1" applyFont="1" applyBorder="1" applyAlignment="1">
      <alignment horizontal="center" vertical="center" wrapText="1"/>
    </xf>
    <xf numFmtId="0" fontId="81" fillId="0" borderId="10" xfId="66" applyFont="1" applyBorder="1" applyAlignment="1">
      <alignment horizontal="center" vertical="center" wrapText="1"/>
    </xf>
    <xf numFmtId="0" fontId="81" fillId="0" borderId="10" xfId="66" applyFont="1" applyBorder="1" applyAlignment="1">
      <alignment horizontal="left" vertical="center" wrapText="1"/>
    </xf>
    <xf numFmtId="3" fontId="81" fillId="0" borderId="10" xfId="66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0" xfId="64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9" fillId="0" borderId="11" xfId="0" applyFont="1" applyBorder="1" applyAlignment="1" applyProtection="1">
      <alignment horizontal="center" vertical="center" wrapText="1"/>
    </xf>
    <xf numFmtId="0" fontId="69" fillId="0" borderId="75" xfId="0" applyFont="1" applyBorder="1" applyAlignment="1" applyProtection="1">
      <alignment horizontal="center" vertical="center" wrapText="1"/>
    </xf>
    <xf numFmtId="164" fontId="67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24" xfId="0" applyFont="1" applyBorder="1" applyAlignment="1">
      <alignment horizontal="center" vertical="center"/>
    </xf>
    <xf numFmtId="0" fontId="69" fillId="0" borderId="52" xfId="0" applyFont="1" applyBorder="1" applyAlignment="1" applyProtection="1">
      <alignment horizontal="center" vertical="center" wrapText="1"/>
    </xf>
    <xf numFmtId="0" fontId="67" fillId="0" borderId="53" xfId="0" applyFont="1" applyBorder="1" applyAlignment="1">
      <alignment horizontal="center" vertical="center"/>
    </xf>
    <xf numFmtId="164" fontId="67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77" xfId="0" applyFont="1" applyBorder="1" applyAlignment="1">
      <alignment horizontal="center" vertical="center"/>
    </xf>
    <xf numFmtId="0" fontId="39" fillId="0" borderId="67" xfId="0" applyFont="1" applyBorder="1" applyAlignment="1" applyProtection="1">
      <alignment horizontal="center" vertical="center" wrapText="1"/>
    </xf>
    <xf numFmtId="164" fontId="27" fillId="30" borderId="63" xfId="0" applyNumberFormat="1" applyFont="1" applyFill="1" applyBorder="1" applyAlignment="1" applyProtection="1">
      <alignment horizontal="center" vertical="center" wrapText="1"/>
    </xf>
    <xf numFmtId="164" fontId="27" fillId="30" borderId="70" xfId="0" applyNumberFormat="1" applyFont="1" applyFill="1" applyBorder="1" applyAlignment="1" applyProtection="1">
      <alignment horizontal="center" vertical="center" wrapText="1"/>
    </xf>
    <xf numFmtId="0" fontId="25" fillId="0" borderId="49" xfId="67" applyFont="1" applyFill="1" applyBorder="1" applyAlignment="1" applyProtection="1">
      <alignment horizontal="left" wrapText="1"/>
    </xf>
    <xf numFmtId="0" fontId="67" fillId="0" borderId="16" xfId="0" applyFont="1" applyFill="1" applyBorder="1" applyAlignment="1">
      <alignment horizontal="center" vertical="center" wrapText="1"/>
    </xf>
    <xf numFmtId="0" fontId="67" fillId="0" borderId="14" xfId="0" applyFont="1" applyFill="1" applyBorder="1" applyAlignment="1">
      <alignment horizontal="center" vertical="center" wrapText="1"/>
    </xf>
    <xf numFmtId="0" fontId="69" fillId="0" borderId="53" xfId="0" applyFont="1" applyBorder="1" applyAlignment="1" applyProtection="1">
      <alignment horizontal="center" vertical="center" wrapText="1"/>
    </xf>
    <xf numFmtId="164" fontId="67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82" fillId="0" borderId="0" xfId="0" applyFont="1" applyFill="1" applyAlignment="1">
      <alignment vertical="center" wrapText="1"/>
    </xf>
    <xf numFmtId="164" fontId="82" fillId="0" borderId="0" xfId="0" applyNumberFormat="1" applyFont="1"/>
    <xf numFmtId="0" fontId="82" fillId="0" borderId="0" xfId="0" applyFont="1"/>
    <xf numFmtId="0" fontId="14" fillId="0" borderId="35" xfId="67" applyFont="1" applyFill="1" applyBorder="1" applyAlignment="1" applyProtection="1">
      <alignment horizontal="center" vertical="center" wrapText="1"/>
    </xf>
    <xf numFmtId="0" fontId="25" fillId="0" borderId="16" xfId="67" applyFont="1" applyFill="1" applyBorder="1" applyAlignment="1" applyProtection="1">
      <alignment horizontal="left" wrapText="1"/>
    </xf>
    <xf numFmtId="0" fontId="67" fillId="0" borderId="41" xfId="0" applyFont="1" applyFill="1" applyBorder="1" applyAlignment="1">
      <alignment vertical="center" wrapText="1"/>
    </xf>
    <xf numFmtId="0" fontId="81" fillId="0" borderId="22" xfId="0" applyFont="1" applyBorder="1" applyAlignment="1" applyProtection="1">
      <alignment horizontal="left" wrapText="1"/>
    </xf>
    <xf numFmtId="0" fontId="74" fillId="0" borderId="35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wrapText="1"/>
    </xf>
    <xf numFmtId="0" fontId="5" fillId="0" borderId="25" xfId="0" applyFont="1" applyFill="1" applyBorder="1" applyAlignment="1" applyProtection="1">
      <alignment wrapText="1"/>
    </xf>
    <xf numFmtId="0" fontId="0" fillId="0" borderId="78" xfId="0" applyBorder="1" applyAlignment="1">
      <alignment horizontal="left"/>
    </xf>
    <xf numFmtId="0" fontId="0" fillId="0" borderId="41" xfId="0" applyBorder="1" applyAlignment="1">
      <alignment horizontal="left"/>
    </xf>
    <xf numFmtId="0" fontId="24" fillId="0" borderId="48" xfId="0" applyFont="1" applyFill="1" applyBorder="1" applyAlignment="1" applyProtection="1">
      <alignment horizontal="center" vertical="center" wrapText="1"/>
    </xf>
    <xf numFmtId="0" fontId="25" fillId="0" borderId="18" xfId="0" applyFont="1" applyBorder="1" applyAlignment="1"/>
    <xf numFmtId="0" fontId="25" fillId="0" borderId="48" xfId="0" applyFont="1" applyBorder="1" applyAlignment="1"/>
    <xf numFmtId="0" fontId="0" fillId="0" borderId="43" xfId="0" applyBorder="1" applyAlignment="1"/>
    <xf numFmtId="0" fontId="25" fillId="0" borderId="43" xfId="0" applyFont="1" applyBorder="1" applyAlignment="1"/>
    <xf numFmtId="0" fontId="0" fillId="0" borderId="40" xfId="0" applyBorder="1" applyAlignment="1"/>
    <xf numFmtId="0" fontId="0" fillId="0" borderId="60" xfId="0" applyBorder="1" applyAlignment="1"/>
    <xf numFmtId="0" fontId="25" fillId="0" borderId="79" xfId="0" applyFont="1" applyBorder="1" applyAlignment="1">
      <alignment wrapText="1"/>
    </xf>
    <xf numFmtId="0" fontId="0" fillId="0" borderId="79" xfId="0" applyBorder="1" applyAlignment="1">
      <alignment wrapText="1"/>
    </xf>
    <xf numFmtId="0" fontId="25" fillId="0" borderId="80" xfId="0" applyFont="1" applyBorder="1" applyAlignment="1">
      <alignment horizontal="center"/>
    </xf>
    <xf numFmtId="0" fontId="24" fillId="0" borderId="18" xfId="0" applyFont="1" applyFill="1" applyBorder="1" applyAlignment="1" applyProtection="1">
      <alignment horizontal="center" vertical="center" wrapText="1"/>
    </xf>
    <xf numFmtId="0" fontId="25" fillId="0" borderId="18" xfId="0" applyFont="1" applyBorder="1" applyAlignment="1">
      <alignment horizontal="center"/>
    </xf>
    <xf numFmtId="0" fontId="0" fillId="0" borderId="53" xfId="0" applyBorder="1"/>
    <xf numFmtId="0" fontId="25" fillId="0" borderId="58" xfId="0" applyFont="1" applyBorder="1" applyAlignment="1"/>
    <xf numFmtId="0" fontId="14" fillId="27" borderId="40" xfId="0" applyFont="1" applyFill="1" applyBorder="1" applyAlignment="1" applyProtection="1">
      <alignment wrapText="1"/>
    </xf>
    <xf numFmtId="0" fontId="14" fillId="0" borderId="40" xfId="0" applyFont="1" applyBorder="1"/>
    <xf numFmtId="0" fontId="14" fillId="0" borderId="57" xfId="0" applyFont="1" applyBorder="1" applyAlignment="1"/>
    <xf numFmtId="0" fontId="5" fillId="0" borderId="40" xfId="0" applyFont="1" applyFill="1" applyBorder="1" applyAlignment="1" applyProtection="1">
      <alignment horizontal="right" vertical="center" wrapText="1" indent="1"/>
    </xf>
    <xf numFmtId="0" fontId="25" fillId="0" borderId="40" xfId="0" applyFont="1" applyBorder="1"/>
    <xf numFmtId="0" fontId="25" fillId="0" borderId="40" xfId="0" applyFont="1" applyBorder="1" applyAlignment="1"/>
    <xf numFmtId="0" fontId="14" fillId="0" borderId="40" xfId="0" applyFont="1" applyFill="1" applyBorder="1" applyAlignment="1" applyProtection="1">
      <alignment wrapText="1"/>
    </xf>
    <xf numFmtId="0" fontId="14" fillId="0" borderId="57" xfId="0" applyFont="1" applyFill="1" applyBorder="1" applyAlignment="1"/>
    <xf numFmtId="0" fontId="23" fillId="27" borderId="40" xfId="0" applyFont="1" applyFill="1" applyBorder="1" applyAlignment="1" applyProtection="1">
      <alignment wrapText="1"/>
    </xf>
    <xf numFmtId="0" fontId="5" fillId="27" borderId="40" xfId="0" applyFont="1" applyFill="1" applyBorder="1" applyAlignment="1" applyProtection="1">
      <alignment wrapText="1"/>
    </xf>
    <xf numFmtId="0" fontId="25" fillId="0" borderId="63" xfId="0" applyFont="1" applyBorder="1" applyAlignment="1"/>
    <xf numFmtId="0" fontId="5" fillId="0" borderId="20" xfId="0" applyFont="1" applyFill="1" applyBorder="1" applyAlignment="1" applyProtection="1">
      <alignment horizontal="right" vertical="center" wrapText="1" indent="1"/>
    </xf>
    <xf numFmtId="0" fontId="25" fillId="0" borderId="20" xfId="0" applyFont="1" applyBorder="1"/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1" xfId="0" applyFont="1" applyFill="1" applyBorder="1" applyAlignment="1" applyProtection="1">
      <alignment horizontal="center" vertical="center" wrapText="1"/>
    </xf>
    <xf numFmtId="164" fontId="2" fillId="0" borderId="18" xfId="0" applyNumberFormat="1" applyFont="1" applyFill="1" applyBorder="1" applyAlignment="1" applyProtection="1">
      <alignment horizontal="center" vertical="center" wrapText="1"/>
    </xf>
    <xf numFmtId="0" fontId="10" fillId="0" borderId="18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64" fontId="2" fillId="0" borderId="77" xfId="0" applyNumberFormat="1" applyFont="1" applyFill="1" applyBorder="1" applyAlignment="1" applyProtection="1">
      <alignment horizontal="center" vertical="center" wrapText="1"/>
    </xf>
    <xf numFmtId="164" fontId="2" fillId="0" borderId="52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164" fontId="2" fillId="0" borderId="49" xfId="0" applyNumberFormat="1" applyFont="1" applyFill="1" applyBorder="1" applyAlignment="1" applyProtection="1">
      <alignment horizontal="center" vertical="center" wrapText="1"/>
    </xf>
    <xf numFmtId="164" fontId="2" fillId="0" borderId="50" xfId="0" applyNumberFormat="1" applyFont="1" applyFill="1" applyBorder="1" applyAlignment="1" applyProtection="1">
      <alignment horizontal="center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10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" fillId="30" borderId="16" xfId="0" applyNumberFormat="1" applyFont="1" applyFill="1" applyBorder="1" applyAlignment="1" applyProtection="1">
      <alignment horizontal="center" vertical="center" wrapText="1"/>
    </xf>
    <xf numFmtId="164" fontId="2" fillId="30" borderId="14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164" fontId="83" fillId="0" borderId="11" xfId="0" applyNumberFormat="1" applyFont="1" applyFill="1" applyBorder="1" applyAlignment="1" applyProtection="1">
      <alignment horizontal="center" vertical="center" wrapText="1"/>
    </xf>
    <xf numFmtId="164" fontId="83" fillId="0" borderId="24" xfId="0" applyNumberFormat="1" applyFont="1" applyFill="1" applyBorder="1" applyAlignment="1" applyProtection="1">
      <alignment horizontal="center" vertical="center" wrapText="1"/>
    </xf>
    <xf numFmtId="164" fontId="83" fillId="0" borderId="75" xfId="0" applyNumberFormat="1" applyFont="1" applyFill="1" applyBorder="1" applyAlignment="1" applyProtection="1">
      <alignment horizontal="center" vertical="center" wrapText="1"/>
    </xf>
    <xf numFmtId="164" fontId="2" fillId="0" borderId="24" xfId="0" applyNumberFormat="1" applyFont="1" applyFill="1" applyBorder="1" applyAlignment="1" applyProtection="1">
      <alignment horizontal="center" vertical="center" wrapText="1"/>
    </xf>
    <xf numFmtId="0" fontId="10" fillId="27" borderId="1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4" fontId="2" fillId="0" borderId="57" xfId="0" applyNumberFormat="1" applyFont="1" applyFill="1" applyBorder="1" applyAlignment="1" applyProtection="1">
      <alignment horizontal="center" vertical="center" wrapText="1"/>
    </xf>
    <xf numFmtId="0" fontId="10" fillId="0" borderId="57" xfId="0" applyFont="1" applyBorder="1" applyAlignment="1">
      <alignment horizontal="center"/>
    </xf>
    <xf numFmtId="0" fontId="10" fillId="0" borderId="35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64" fontId="2" fillId="30" borderId="11" xfId="0" applyNumberFormat="1" applyFont="1" applyFill="1" applyBorder="1" applyAlignment="1" applyProtection="1">
      <alignment horizontal="center" vertical="center" wrapText="1"/>
    </xf>
    <xf numFmtId="164" fontId="2" fillId="30" borderId="53" xfId="0" applyNumberFormat="1" applyFont="1" applyFill="1" applyBorder="1" applyAlignment="1" applyProtection="1">
      <alignment horizontal="center" vertical="center" wrapText="1"/>
    </xf>
    <xf numFmtId="164" fontId="2" fillId="30" borderId="0" xfId="0" applyNumberFormat="1" applyFont="1" applyFill="1" applyBorder="1" applyAlignment="1" applyProtection="1">
      <alignment horizontal="center" vertical="center" wrapText="1"/>
    </xf>
    <xf numFmtId="0" fontId="20" fillId="0" borderId="75" xfId="0" applyFont="1" applyBorder="1" applyAlignment="1" applyProtection="1">
      <alignment horizontal="left" vertical="center" wrapText="1" indent="6"/>
    </xf>
    <xf numFmtId="164" fontId="23" fillId="0" borderId="75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2" xfId="0" applyFont="1" applyBorder="1" applyAlignment="1" applyProtection="1">
      <alignment horizontal="left" vertical="center" wrapText="1" indent="1"/>
    </xf>
    <xf numFmtId="164" fontId="1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left" vertical="center" wrapText="1" indent="1"/>
    </xf>
    <xf numFmtId="0" fontId="20" fillId="0" borderId="78" xfId="0" applyFont="1" applyBorder="1" applyAlignment="1" applyProtection="1">
      <alignment horizontal="left" vertical="center" wrapText="1" indent="1"/>
    </xf>
    <xf numFmtId="164" fontId="23" fillId="0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Border="1" applyAlignment="1">
      <alignment horizontal="center"/>
    </xf>
    <xf numFmtId="164" fontId="2" fillId="30" borderId="78" xfId="0" applyNumberFormat="1" applyFont="1" applyFill="1" applyBorder="1" applyAlignment="1" applyProtection="1">
      <alignment horizontal="center" vertical="center" wrapText="1"/>
    </xf>
    <xf numFmtId="164" fontId="10" fillId="0" borderId="53" xfId="0" applyNumberFormat="1" applyFont="1" applyBorder="1" applyAlignment="1">
      <alignment horizontal="center"/>
    </xf>
    <xf numFmtId="164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64" fontId="10" fillId="0" borderId="49" xfId="0" applyNumberFormat="1" applyFont="1" applyFill="1" applyBorder="1" applyAlignment="1">
      <alignment horizontal="center" vertical="center" wrapText="1"/>
    </xf>
    <xf numFmtId="164" fontId="10" fillId="0" borderId="14" xfId="0" applyNumberFormat="1" applyFont="1" applyFill="1" applyBorder="1" applyAlignment="1">
      <alignment horizontal="center" vertical="center" wrapText="1"/>
    </xf>
    <xf numFmtId="164" fontId="10" fillId="0" borderId="15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0" fontId="80" fillId="0" borderId="0" xfId="0" applyFont="1"/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left" vertical="top" wrapText="1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center" vertical="center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top" wrapText="1"/>
    </xf>
    <xf numFmtId="0" fontId="81" fillId="0" borderId="53" xfId="0" applyFont="1" applyBorder="1" applyAlignment="1">
      <alignment horizontal="center" vertical="center" wrapText="1"/>
    </xf>
    <xf numFmtId="0" fontId="81" fillId="0" borderId="53" xfId="0" applyFont="1" applyBorder="1" applyAlignment="1">
      <alignment horizontal="left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center" wrapText="1"/>
    </xf>
    <xf numFmtId="3" fontId="81" fillId="0" borderId="53" xfId="0" applyNumberFormat="1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/>
    </xf>
    <xf numFmtId="3" fontId="81" fillId="0" borderId="10" xfId="0" applyNumberFormat="1" applyFont="1" applyBorder="1" applyAlignment="1">
      <alignment horizontal="center" vertical="center" wrapText="1"/>
    </xf>
    <xf numFmtId="3" fontId="80" fillId="0" borderId="10" xfId="0" applyNumberFormat="1" applyFont="1" applyBorder="1" applyAlignment="1">
      <alignment horizontal="center" vertical="center" wrapText="1"/>
    </xf>
    <xf numFmtId="3" fontId="80" fillId="0" borderId="0" xfId="0" applyNumberFormat="1" applyFont="1" applyAlignment="1">
      <alignment horizontal="center" vertical="top" wrapText="1"/>
    </xf>
    <xf numFmtId="3" fontId="81" fillId="0" borderId="0" xfId="0" applyNumberFormat="1" applyFont="1" applyAlignment="1">
      <alignment horizontal="center" vertical="top" wrapText="1"/>
    </xf>
    <xf numFmtId="0" fontId="80" fillId="0" borderId="0" xfId="0" applyFont="1" applyAlignment="1">
      <alignment horizontal="center"/>
    </xf>
    <xf numFmtId="0" fontId="43" fillId="0" borderId="53" xfId="63" applyFont="1" applyBorder="1" applyAlignment="1">
      <alignment horizontal="center" vertical="center" wrapText="1"/>
    </xf>
    <xf numFmtId="0" fontId="43" fillId="0" borderId="77" xfId="63" applyFont="1" applyBorder="1" applyAlignment="1">
      <alignment horizontal="center" vertical="center" wrapText="1"/>
    </xf>
    <xf numFmtId="0" fontId="84" fillId="0" borderId="10" xfId="63" applyFont="1" applyBorder="1" applyAlignment="1">
      <alignment horizontal="center" vertical="center"/>
    </xf>
    <xf numFmtId="0" fontId="84" fillId="0" borderId="23" xfId="63" applyFont="1" applyBorder="1" applyAlignment="1">
      <alignment horizontal="center" vertical="center" wrapText="1"/>
    </xf>
    <xf numFmtId="0" fontId="84" fillId="0" borderId="23" xfId="63" applyFont="1" applyBorder="1" applyAlignment="1">
      <alignment vertical="center" wrapText="1"/>
    </xf>
    <xf numFmtId="49" fontId="84" fillId="0" borderId="10" xfId="63" applyNumberFormat="1" applyFont="1" applyBorder="1" applyAlignment="1">
      <alignment horizontal="center" vertical="center"/>
    </xf>
    <xf numFmtId="0" fontId="84" fillId="0" borderId="23" xfId="64" applyFont="1" applyFill="1" applyBorder="1" applyAlignment="1">
      <alignment vertical="center"/>
    </xf>
    <xf numFmtId="49" fontId="43" fillId="0" borderId="10" xfId="63" applyNumberFormat="1" applyFont="1" applyBorder="1" applyAlignment="1">
      <alignment horizontal="center" vertical="center"/>
    </xf>
    <xf numFmtId="0" fontId="43" fillId="0" borderId="23" xfId="63" applyFont="1" applyBorder="1" applyAlignment="1">
      <alignment vertical="center" wrapText="1"/>
    </xf>
    <xf numFmtId="0" fontId="84" fillId="0" borderId="23" xfId="64" applyFont="1" applyFill="1" applyBorder="1" applyAlignment="1">
      <alignment vertical="center" wrapText="1"/>
    </xf>
    <xf numFmtId="0" fontId="43" fillId="0" borderId="23" xfId="64" applyFont="1" applyFill="1" applyBorder="1" applyAlignment="1">
      <alignment vertical="center" wrapText="1"/>
    </xf>
    <xf numFmtId="0" fontId="81" fillId="0" borderId="10" xfId="63" applyFont="1" applyBorder="1" applyAlignment="1">
      <alignment horizontal="center" vertical="center"/>
    </xf>
    <xf numFmtId="0" fontId="80" fillId="0" borderId="10" xfId="63" applyFont="1" applyBorder="1" applyAlignment="1">
      <alignment horizontal="center" vertical="center"/>
    </xf>
    <xf numFmtId="0" fontId="84" fillId="0" borderId="10" xfId="63" applyFont="1" applyFill="1" applyBorder="1" applyAlignment="1">
      <alignment horizontal="center" vertical="center"/>
    </xf>
    <xf numFmtId="0" fontId="43" fillId="0" borderId="10" xfId="63" applyFont="1" applyFill="1" applyBorder="1" applyAlignment="1">
      <alignment horizontal="center" vertical="center"/>
    </xf>
    <xf numFmtId="0" fontId="43" fillId="0" borderId="0" xfId="63" applyFont="1" applyFill="1" applyAlignment="1">
      <alignment horizontal="center" vertical="center"/>
    </xf>
    <xf numFmtId="0" fontId="43" fillId="0" borderId="23" xfId="63" applyFont="1" applyFill="1" applyBorder="1" applyAlignment="1">
      <alignment vertical="center" wrapText="1"/>
    </xf>
    <xf numFmtId="0" fontId="84" fillId="0" borderId="23" xfId="63" applyFont="1" applyFill="1" applyBorder="1" applyAlignment="1">
      <alignment vertical="center" wrapText="1"/>
    </xf>
    <xf numFmtId="0" fontId="84" fillId="0" borderId="23" xfId="63" quotePrefix="1" applyFont="1" applyFill="1" applyBorder="1" applyAlignment="1">
      <alignment vertical="center" wrapText="1"/>
    </xf>
    <xf numFmtId="0" fontId="43" fillId="0" borderId="10" xfId="63" applyFont="1" applyBorder="1" applyAlignment="1">
      <alignment horizontal="center" vertical="center"/>
    </xf>
    <xf numFmtId="0" fontId="80" fillId="33" borderId="25" xfId="0" applyFont="1" applyFill="1" applyBorder="1" applyAlignment="1">
      <alignment horizontal="center" vertical="top" wrapText="1"/>
    </xf>
    <xf numFmtId="0" fontId="80" fillId="33" borderId="26" xfId="0" applyFont="1" applyFill="1" applyBorder="1" applyAlignment="1">
      <alignment horizontal="center" vertical="top" wrapText="1"/>
    </xf>
    <xf numFmtId="0" fontId="35" fillId="30" borderId="10" xfId="66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80" fillId="34" borderId="10" xfId="65" applyNumberFormat="1" applyFont="1" applyFill="1" applyBorder="1" applyAlignment="1">
      <alignment horizontal="center" vertical="center" wrapText="1"/>
    </xf>
    <xf numFmtId="3" fontId="80" fillId="34" borderId="23" xfId="65" applyNumberFormat="1" applyFont="1" applyFill="1" applyBorder="1" applyAlignment="1">
      <alignment horizontal="center" vertical="center" wrapText="1"/>
    </xf>
    <xf numFmtId="0" fontId="84" fillId="35" borderId="23" xfId="64" applyFont="1" applyFill="1" applyBorder="1" applyAlignment="1">
      <alignment horizontal="center" vertical="center"/>
    </xf>
    <xf numFmtId="0" fontId="84" fillId="35" borderId="10" xfId="64" applyFont="1" applyFill="1" applyBorder="1" applyAlignment="1">
      <alignment horizontal="center" vertical="center"/>
    </xf>
    <xf numFmtId="3" fontId="80" fillId="0" borderId="72" xfId="65" applyNumberFormat="1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33" borderId="35" xfId="0" applyFont="1" applyFill="1" applyBorder="1" applyAlignment="1">
      <alignment horizontal="center" vertical="center" wrapText="1"/>
    </xf>
    <xf numFmtId="0" fontId="80" fillId="33" borderId="29" xfId="0" applyFont="1" applyFill="1" applyBorder="1" applyAlignment="1">
      <alignment horizontal="center" vertical="center" wrapText="1"/>
    </xf>
    <xf numFmtId="0" fontId="80" fillId="33" borderId="71" xfId="0" applyFont="1" applyFill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vertical="center" wrapText="1"/>
    </xf>
    <xf numFmtId="3" fontId="6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67" fillId="30" borderId="10" xfId="0" applyFont="1" applyFill="1" applyBorder="1" applyAlignment="1">
      <alignment horizontal="center" vertical="center"/>
    </xf>
    <xf numFmtId="164" fontId="36" fillId="0" borderId="57" xfId="0" applyNumberFormat="1" applyFont="1" applyFill="1" applyBorder="1" applyAlignment="1" applyProtection="1">
      <alignment horizontal="center" vertical="center" wrapText="1"/>
    </xf>
    <xf numFmtId="0" fontId="67" fillId="0" borderId="57" xfId="0" applyFont="1" applyBorder="1" applyAlignment="1">
      <alignment horizontal="center" vertical="center"/>
    </xf>
    <xf numFmtId="164" fontId="6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164" fontId="27" fillId="0" borderId="11" xfId="0" applyNumberFormat="1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>
      <alignment horizontal="center" vertical="center" wrapText="1"/>
    </xf>
    <xf numFmtId="0" fontId="67" fillId="0" borderId="78" xfId="0" applyFont="1" applyFill="1" applyBorder="1" applyAlignment="1">
      <alignment horizontal="center" vertical="center" wrapText="1"/>
    </xf>
    <xf numFmtId="0" fontId="67" fillId="0" borderId="74" xfId="0" applyFont="1" applyFill="1" applyBorder="1" applyAlignment="1" applyProtection="1">
      <alignment horizontal="center" vertical="center" wrapText="1"/>
    </xf>
    <xf numFmtId="3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7" fillId="0" borderId="53" xfId="0" applyNumberFormat="1" applyFont="1" applyFill="1" applyBorder="1" applyAlignment="1">
      <alignment horizontal="center" vertical="center" wrapText="1"/>
    </xf>
    <xf numFmtId="0" fontId="67" fillId="0" borderId="5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11" fillId="0" borderId="0" xfId="0" applyFont="1"/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56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33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78" xfId="67" applyFont="1" applyFill="1" applyBorder="1" applyAlignment="1" applyProtection="1">
      <alignment horizontal="center" vertical="center" wrapText="1"/>
    </xf>
    <xf numFmtId="0" fontId="79" fillId="0" borderId="25" xfId="67" applyFont="1" applyFill="1" applyBorder="1" applyAlignment="1" applyProtection="1">
      <alignment horizontal="left" vertical="center" wrapText="1" indent="1"/>
    </xf>
    <xf numFmtId="0" fontId="2" fillId="0" borderId="32" xfId="0" applyFont="1" applyFill="1" applyBorder="1" applyAlignment="1" applyProtection="1">
      <alignment horizontal="center" vertical="center" wrapText="1"/>
    </xf>
    <xf numFmtId="49" fontId="10" fillId="0" borderId="76" xfId="67" applyNumberFormat="1" applyFont="1" applyFill="1" applyBorder="1" applyAlignment="1" applyProtection="1">
      <alignment horizontal="center" vertical="center" wrapText="1"/>
    </xf>
    <xf numFmtId="0" fontId="80" fillId="0" borderId="38" xfId="0" applyFont="1" applyBorder="1" applyAlignment="1" applyProtection="1">
      <alignment horizontal="left" wrapText="1" indent="1"/>
    </xf>
    <xf numFmtId="49" fontId="10" fillId="0" borderId="74" xfId="67" applyNumberFormat="1" applyFont="1" applyFill="1" applyBorder="1" applyAlignment="1" applyProtection="1">
      <alignment horizontal="center" vertical="center" wrapText="1"/>
    </xf>
    <xf numFmtId="0" fontId="80" fillId="0" borderId="32" xfId="0" applyFont="1" applyBorder="1" applyAlignment="1" applyProtection="1">
      <alignment horizontal="left" wrapText="1" indent="1"/>
    </xf>
    <xf numFmtId="0" fontId="2" fillId="0" borderId="34" xfId="0" applyFont="1" applyFill="1" applyBorder="1" applyAlignment="1" applyProtection="1">
      <alignment horizontal="center" vertical="center" wrapText="1"/>
    </xf>
    <xf numFmtId="49" fontId="10" fillId="0" borderId="72" xfId="67" applyNumberFormat="1" applyFont="1" applyFill="1" applyBorder="1" applyAlignment="1" applyProtection="1">
      <alignment horizontal="center" vertical="center" wrapText="1"/>
    </xf>
    <xf numFmtId="0" fontId="80" fillId="0" borderId="34" xfId="0" applyFont="1" applyBorder="1" applyAlignment="1" applyProtection="1">
      <alignment horizontal="left" wrapText="1" indent="1"/>
    </xf>
    <xf numFmtId="0" fontId="2" fillId="0" borderId="25" xfId="0" applyFont="1" applyFill="1" applyBorder="1" applyAlignment="1" applyProtection="1">
      <alignment horizontal="center" vertical="center" wrapText="1"/>
    </xf>
    <xf numFmtId="0" fontId="81" fillId="0" borderId="25" xfId="0" applyFont="1" applyBorder="1" applyAlignment="1" applyProtection="1">
      <alignment horizontal="left" vertical="center" wrapText="1" inden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0" borderId="25" xfId="67" applyFont="1" applyFill="1" applyBorder="1" applyAlignment="1" applyProtection="1">
      <alignment horizontal="left" vertical="center" wrapText="1" indent="1"/>
    </xf>
    <xf numFmtId="0" fontId="25" fillId="0" borderId="34" xfId="0" applyFont="1" applyFill="1" applyBorder="1" applyAlignment="1" applyProtection="1">
      <alignment horizontal="center" vertical="center" wrapText="1"/>
    </xf>
    <xf numFmtId="0" fontId="25" fillId="0" borderId="38" xfId="0" applyFont="1" applyFill="1" applyBorder="1" applyAlignment="1" applyProtection="1">
      <alignment horizontal="center" vertical="center" wrapText="1"/>
    </xf>
    <xf numFmtId="0" fontId="25" fillId="0" borderId="32" xfId="0" applyFont="1" applyFill="1" applyBorder="1" applyAlignment="1" applyProtection="1">
      <alignment horizontal="center" vertical="center" wrapText="1"/>
    </xf>
    <xf numFmtId="0" fontId="81" fillId="0" borderId="32" xfId="0" applyFont="1" applyBorder="1" applyAlignment="1" applyProtection="1">
      <alignment horizontal="center" vertical="center" wrapText="1"/>
    </xf>
    <xf numFmtId="0" fontId="10" fillId="0" borderId="32" xfId="0" applyFont="1" applyFill="1" applyBorder="1" applyAlignment="1" applyProtection="1">
      <alignment horizontal="center" vertical="center" wrapText="1"/>
    </xf>
    <xf numFmtId="0" fontId="10" fillId="0" borderId="34" xfId="0" applyFont="1" applyFill="1" applyBorder="1" applyAlignment="1" applyProtection="1">
      <alignment horizontal="left" vertical="center" wrapText="1"/>
    </xf>
    <xf numFmtId="0" fontId="25" fillId="0" borderId="25" xfId="0" applyFont="1" applyFill="1" applyBorder="1" applyAlignment="1" applyProtection="1">
      <alignment horizontal="center" vertical="center" wrapText="1"/>
    </xf>
    <xf numFmtId="0" fontId="81" fillId="0" borderId="78" xfId="0" applyFont="1" applyBorder="1" applyAlignment="1" applyProtection="1">
      <alignment horizontal="center" wrapText="1"/>
    </xf>
    <xf numFmtId="0" fontId="80" fillId="0" borderId="34" xfId="0" applyFont="1" applyBorder="1" applyAlignment="1" applyProtection="1">
      <alignment wrapText="1"/>
    </xf>
    <xf numFmtId="0" fontId="80" fillId="0" borderId="76" xfId="0" applyFont="1" applyBorder="1" applyAlignment="1" applyProtection="1">
      <alignment horizontal="center" wrapText="1"/>
    </xf>
    <xf numFmtId="0" fontId="80" fillId="0" borderId="74" xfId="0" applyFont="1" applyBorder="1" applyAlignment="1" applyProtection="1">
      <alignment horizontal="center" wrapText="1"/>
    </xf>
    <xf numFmtId="0" fontId="80" fillId="0" borderId="72" xfId="0" applyFont="1" applyBorder="1" applyAlignment="1" applyProtection="1">
      <alignment horizontal="center" wrapText="1"/>
    </xf>
    <xf numFmtId="0" fontId="81" fillId="0" borderId="25" xfId="0" applyFont="1" applyBorder="1" applyAlignment="1" applyProtection="1">
      <alignment wrapText="1"/>
    </xf>
    <xf numFmtId="0" fontId="81" fillId="0" borderId="81" xfId="0" applyFont="1" applyBorder="1" applyAlignment="1" applyProtection="1">
      <alignment horizontal="center" wrapText="1"/>
    </xf>
    <xf numFmtId="0" fontId="25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 indent="1"/>
    </xf>
    <xf numFmtId="0" fontId="2" fillId="0" borderId="2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2" fillId="0" borderId="36" xfId="67" applyFont="1" applyFill="1" applyBorder="1" applyAlignment="1" applyProtection="1">
      <alignment horizontal="center" vertical="center" wrapText="1"/>
    </xf>
    <xf numFmtId="0" fontId="2" fillId="0" borderId="69" xfId="67" applyFont="1" applyFill="1" applyBorder="1" applyAlignment="1" applyProtection="1">
      <alignment vertical="center" wrapText="1"/>
    </xf>
    <xf numFmtId="49" fontId="10" fillId="0" borderId="43" xfId="67" applyNumberFormat="1" applyFont="1" applyFill="1" applyBorder="1" applyAlignment="1" applyProtection="1">
      <alignment horizontal="center" vertical="center" wrapText="1"/>
    </xf>
    <xf numFmtId="0" fontId="10" fillId="0" borderId="30" xfId="67" applyFont="1" applyFill="1" applyBorder="1" applyAlignment="1" applyProtection="1">
      <alignment horizontal="left" vertical="center" wrapText="1" indent="1"/>
    </xf>
    <xf numFmtId="0" fontId="10" fillId="0" borderId="32" xfId="67" applyFont="1" applyFill="1" applyBorder="1" applyAlignment="1" applyProtection="1">
      <alignment horizontal="left" vertical="center" wrapText="1" indent="1"/>
    </xf>
    <xf numFmtId="0" fontId="10" fillId="0" borderId="69" xfId="67" applyFont="1" applyFill="1" applyBorder="1" applyAlignment="1" applyProtection="1">
      <alignment horizontal="left" vertical="center" wrapText="1" indent="1"/>
    </xf>
    <xf numFmtId="0" fontId="10" fillId="0" borderId="32" xfId="67" applyFont="1" applyFill="1" applyBorder="1" applyAlignment="1" applyProtection="1">
      <alignment horizontal="left" indent="6"/>
    </xf>
    <xf numFmtId="0" fontId="10" fillId="0" borderId="32" xfId="67" applyFont="1" applyFill="1" applyBorder="1" applyAlignment="1" applyProtection="1">
      <alignment horizontal="left" vertical="center" wrapText="1" indent="6"/>
    </xf>
    <xf numFmtId="49" fontId="10" fillId="0" borderId="0" xfId="67" applyNumberFormat="1" applyFont="1" applyFill="1" applyBorder="1" applyAlignment="1" applyProtection="1">
      <alignment horizontal="center" vertical="center" wrapText="1"/>
    </xf>
    <xf numFmtId="0" fontId="10" fillId="0" borderId="34" xfId="67" applyFont="1" applyFill="1" applyBorder="1" applyAlignment="1" applyProtection="1">
      <alignment horizontal="left" vertical="center" wrapText="1" indent="6"/>
    </xf>
    <xf numFmtId="49" fontId="10" fillId="0" borderId="79" xfId="67" applyNumberFormat="1" applyFont="1" applyFill="1" applyBorder="1" applyAlignment="1" applyProtection="1">
      <alignment horizontal="center" vertical="center" wrapText="1"/>
    </xf>
    <xf numFmtId="0" fontId="10" fillId="0" borderId="39" xfId="67" applyFont="1" applyFill="1" applyBorder="1" applyAlignment="1" applyProtection="1">
      <alignment horizontal="left" vertical="center" wrapText="1" indent="6"/>
    </xf>
    <xf numFmtId="0" fontId="2" fillId="0" borderId="25" xfId="67" applyFont="1" applyFill="1" applyBorder="1" applyAlignment="1" applyProtection="1">
      <alignment vertical="center" wrapText="1"/>
    </xf>
    <xf numFmtId="0" fontId="10" fillId="0" borderId="34" xfId="67" applyFont="1" applyFill="1" applyBorder="1" applyAlignment="1" applyProtection="1">
      <alignment horizontal="left" vertical="center" wrapText="1" indent="1"/>
    </xf>
    <xf numFmtId="0" fontId="80" fillId="0" borderId="34" xfId="0" applyFont="1" applyBorder="1" applyAlignment="1" applyProtection="1">
      <alignment horizontal="left" vertical="center" wrapText="1" indent="1"/>
    </xf>
    <xf numFmtId="0" fontId="80" fillId="0" borderId="32" xfId="0" applyFont="1" applyBorder="1" applyAlignment="1" applyProtection="1">
      <alignment horizontal="left" vertical="center" wrapText="1" indent="1"/>
    </xf>
    <xf numFmtId="0" fontId="10" fillId="0" borderId="38" xfId="67" applyFont="1" applyFill="1" applyBorder="1" applyAlignment="1" applyProtection="1">
      <alignment horizontal="left" vertical="center" wrapText="1" indent="6"/>
    </xf>
    <xf numFmtId="0" fontId="25" fillId="0" borderId="25" xfId="67" applyFont="1" applyFill="1" applyBorder="1" applyAlignment="1" applyProtection="1">
      <alignment horizontal="left" vertical="center" wrapText="1" indent="1"/>
    </xf>
    <xf numFmtId="0" fontId="10" fillId="0" borderId="38" xfId="67" applyFont="1" applyFill="1" applyBorder="1" applyAlignment="1" applyProtection="1">
      <alignment horizontal="left" vertical="center" wrapText="1" indent="1"/>
    </xf>
    <xf numFmtId="0" fontId="11" fillId="0" borderId="32" xfId="0" applyFont="1" applyFill="1" applyBorder="1" applyAlignment="1" applyProtection="1">
      <alignment horizontal="left" vertical="center" wrapText="1"/>
    </xf>
    <xf numFmtId="0" fontId="2" fillId="0" borderId="32" xfId="0" applyFont="1" applyFill="1" applyBorder="1" applyAlignment="1" applyProtection="1">
      <alignment horizontal="left" vertical="center"/>
    </xf>
    <xf numFmtId="0" fontId="2" fillId="0" borderId="34" xfId="0" applyFont="1" applyFill="1" applyBorder="1" applyAlignment="1" applyProtection="1">
      <alignment horizontal="left" vertical="center"/>
    </xf>
    <xf numFmtId="0" fontId="11" fillId="0" borderId="25" xfId="0" applyFont="1" applyFill="1" applyBorder="1" applyAlignment="1">
      <alignment horizontal="left" vertical="center" wrapText="1"/>
    </xf>
    <xf numFmtId="0" fontId="82" fillId="0" borderId="3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82" fillId="0" borderId="25" xfId="0" applyFont="1" applyFill="1" applyBorder="1" applyAlignment="1">
      <alignment horizontal="left" vertical="center" wrapText="1"/>
    </xf>
    <xf numFmtId="0" fontId="81" fillId="0" borderId="19" xfId="0" applyFont="1" applyBorder="1" applyAlignment="1" applyProtection="1">
      <alignment horizontal="center" vertical="center" wrapText="1"/>
    </xf>
    <xf numFmtId="0" fontId="81" fillId="0" borderId="27" xfId="0" applyFont="1" applyBorder="1" applyAlignment="1" applyProtection="1">
      <alignment horizontal="left" vertical="center" wrapText="1" indent="1"/>
    </xf>
    <xf numFmtId="0" fontId="82" fillId="0" borderId="69" xfId="0" applyFont="1" applyFill="1" applyBorder="1" applyAlignment="1">
      <alignment horizontal="left" vertical="center" wrapText="1"/>
    </xf>
    <xf numFmtId="0" fontId="82" fillId="0" borderId="0" xfId="0" applyFont="1" applyFill="1" applyAlignment="1" applyProtection="1">
      <alignment horizontal="left" vertical="center" wrapText="1"/>
    </xf>
    <xf numFmtId="0" fontId="82" fillId="0" borderId="69" xfId="0" applyFont="1" applyFill="1" applyBorder="1" applyAlignment="1" applyProtection="1">
      <alignment vertical="center" wrapText="1"/>
    </xf>
    <xf numFmtId="0" fontId="2" fillId="0" borderId="78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vertical="center" wrapText="1"/>
    </xf>
    <xf numFmtId="0" fontId="7" fillId="0" borderId="29" xfId="67" applyFill="1" applyBorder="1" applyProtection="1"/>
    <xf numFmtId="164" fontId="22" fillId="0" borderId="15" xfId="67" applyNumberFormat="1" applyFont="1" applyFill="1" applyBorder="1" applyAlignment="1" applyProtection="1">
      <alignment horizontal="right" vertical="center" wrapText="1" indent="1"/>
    </xf>
    <xf numFmtId="164" fontId="22" fillId="0" borderId="50" xfId="67" applyNumberFormat="1" applyFont="1" applyFill="1" applyBorder="1" applyAlignment="1" applyProtection="1">
      <alignment horizontal="right" vertical="center" wrapText="1" indent="1"/>
    </xf>
    <xf numFmtId="0" fontId="21" fillId="0" borderId="16" xfId="0" applyFont="1" applyBorder="1" applyAlignment="1" applyProtection="1">
      <alignment horizontal="left" vertical="center" wrapText="1" inden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10" fillId="0" borderId="0" xfId="0" applyNumberFormat="1" applyFont="1" applyFill="1" applyAlignment="1" applyProtection="1">
      <alignment horizontal="centerContinuous" vertical="center"/>
    </xf>
    <xf numFmtId="49" fontId="10" fillId="0" borderId="0" xfId="0" applyNumberFormat="1" applyFont="1" applyFill="1" applyAlignment="1" applyProtection="1">
      <alignment vertical="center" wrapText="1"/>
    </xf>
    <xf numFmtId="164" fontId="10" fillId="0" borderId="0" xfId="0" applyNumberFormat="1" applyFont="1" applyFill="1" applyAlignment="1" applyProtection="1">
      <alignment vertical="center" wrapText="1"/>
    </xf>
    <xf numFmtId="164" fontId="10" fillId="0" borderId="0" xfId="0" applyNumberFormat="1" applyFont="1" applyFill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centerContinuous" vertical="center" wrapText="1"/>
    </xf>
    <xf numFmtId="164" fontId="2" fillId="0" borderId="14" xfId="0" applyNumberFormat="1" applyFont="1" applyFill="1" applyBorder="1" applyAlignment="1" applyProtection="1">
      <alignment horizontal="centerContinuous" vertical="center" wrapText="1"/>
    </xf>
    <xf numFmtId="164" fontId="2" fillId="0" borderId="15" xfId="0" applyNumberFormat="1" applyFont="1" applyFill="1" applyBorder="1" applyAlignment="1" applyProtection="1">
      <alignment horizontal="centerContinuous" vertical="center" wrapText="1"/>
    </xf>
    <xf numFmtId="164" fontId="10" fillId="0" borderId="37" xfId="0" applyNumberFormat="1" applyFont="1" applyFill="1" applyBorder="1" applyAlignment="1" applyProtection="1">
      <alignment horizontal="left" vertical="center" wrapText="1" indent="1"/>
    </xf>
    <xf numFmtId="164" fontId="1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47" xfId="0" applyNumberFormat="1" applyFont="1" applyFill="1" applyBorder="1" applyAlignment="1" applyProtection="1">
      <alignment horizontal="left" vertical="center" wrapText="1" indent="1"/>
    </xf>
    <xf numFmtId="164" fontId="2" fillId="0" borderId="16" xfId="0" applyNumberFormat="1" applyFont="1" applyFill="1" applyBorder="1" applyAlignment="1" applyProtection="1">
      <alignment horizontal="left" vertical="center" wrapText="1" indent="1"/>
    </xf>
    <xf numFmtId="164" fontId="2" fillId="0" borderId="14" xfId="0" applyNumberFormat="1" applyFont="1" applyFill="1" applyBorder="1" applyAlignment="1" applyProtection="1">
      <alignment horizontal="right" vertical="center" wrapText="1" indent="1"/>
    </xf>
    <xf numFmtId="164" fontId="2" fillId="0" borderId="15" xfId="0" applyNumberFormat="1" applyFont="1" applyFill="1" applyBorder="1" applyAlignment="1" applyProtection="1">
      <alignment horizontal="right" vertical="center" wrapText="1" indent="1"/>
    </xf>
    <xf numFmtId="164" fontId="83" fillId="0" borderId="47" xfId="0" applyNumberFormat="1" applyFont="1" applyFill="1" applyBorder="1" applyAlignment="1" applyProtection="1">
      <alignment horizontal="left" vertical="center" wrapText="1" indent="1"/>
    </xf>
    <xf numFmtId="164" fontId="83" fillId="0" borderId="53" xfId="0" applyNumberFormat="1" applyFont="1" applyFill="1" applyBorder="1" applyAlignment="1" applyProtection="1">
      <alignment horizontal="righ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2"/>
    </xf>
    <xf numFmtId="164" fontId="10" fillId="0" borderId="10" xfId="0" applyNumberFormat="1" applyFont="1" applyFill="1" applyBorder="1" applyAlignment="1" applyProtection="1">
      <alignment horizontal="left" vertical="center" wrapText="1" indent="2"/>
    </xf>
    <xf numFmtId="164" fontId="83" fillId="0" borderId="10" xfId="0" applyNumberFormat="1" applyFont="1" applyFill="1" applyBorder="1" applyAlignment="1" applyProtection="1">
      <alignment horizontal="left" vertical="center" wrapText="1" indent="1"/>
    </xf>
    <xf numFmtId="164" fontId="83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37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2" fillId="0" borderId="41" xfId="0" applyNumberFormat="1" applyFont="1" applyFill="1" applyBorder="1" applyAlignment="1" applyProtection="1">
      <alignment horizontal="right" vertical="center" wrapText="1" indent="1"/>
    </xf>
    <xf numFmtId="164" fontId="82" fillId="0" borderId="0" xfId="0" applyNumberFormat="1" applyFont="1" applyFill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64" fontId="25" fillId="0" borderId="41" xfId="0" applyNumberFormat="1" applyFont="1" applyFill="1" applyBorder="1" applyAlignment="1" applyProtection="1">
      <alignment horizontal="center" vertical="center" wrapText="1"/>
    </xf>
    <xf numFmtId="164" fontId="82" fillId="0" borderId="12" xfId="0" applyNumberFormat="1" applyFont="1" applyFill="1" applyBorder="1" applyAlignment="1">
      <alignment horizontal="left" vertical="center" wrapText="1"/>
    </xf>
    <xf numFmtId="164" fontId="8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7" xfId="0" applyNumberFormat="1" applyFont="1" applyFill="1" applyBorder="1" applyAlignment="1" applyProtection="1">
      <alignment horizontal="center" vertical="center" wrapText="1"/>
    </xf>
    <xf numFmtId="164" fontId="8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2" fillId="0" borderId="12" xfId="0" applyNumberFormat="1" applyFont="1" applyFill="1" applyBorder="1" applyAlignment="1" applyProtection="1">
      <alignment horizontal="left" vertical="center" wrapText="1"/>
      <protection locked="0"/>
    </xf>
    <xf numFmtId="164" fontId="8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82" fillId="0" borderId="20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45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1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/>
    </xf>
    <xf numFmtId="164" fontId="25" fillId="25" borderId="14" xfId="0" applyNumberFormat="1" applyFont="1" applyFill="1" applyBorder="1" applyAlignment="1" applyProtection="1">
      <alignment horizontal="center" vertical="center" wrapText="1"/>
    </xf>
    <xf numFmtId="164" fontId="25" fillId="0" borderId="15" xfId="0" applyNumberFormat="1" applyFont="1" applyFill="1" applyBorder="1" applyAlignment="1" applyProtection="1">
      <alignment horizontal="center" vertical="center" wrapText="1"/>
    </xf>
    <xf numFmtId="164" fontId="25" fillId="0" borderId="47" xfId="0" applyNumberFormat="1" applyFont="1" applyFill="1" applyBorder="1" applyAlignment="1" applyProtection="1">
      <alignment horizontal="center" vertical="center" wrapText="1"/>
    </xf>
    <xf numFmtId="164" fontId="25" fillId="0" borderId="18" xfId="0" applyNumberFormat="1" applyFont="1" applyFill="1" applyBorder="1" applyAlignment="1" applyProtection="1">
      <alignment horizontal="center" vertical="center" wrapText="1"/>
    </xf>
    <xf numFmtId="164" fontId="25" fillId="0" borderId="48" xfId="0" applyNumberFormat="1" applyFont="1" applyFill="1" applyBorder="1" applyAlignment="1" applyProtection="1">
      <alignment horizontal="center" vertical="center" wrapText="1"/>
    </xf>
    <xf numFmtId="164" fontId="25" fillId="0" borderId="82" xfId="0" applyNumberFormat="1" applyFont="1" applyFill="1" applyBorder="1" applyAlignment="1" applyProtection="1">
      <alignment horizontal="center" vertical="center" wrapText="1"/>
    </xf>
    <xf numFmtId="164" fontId="25" fillId="0" borderId="61" xfId="0" applyNumberFormat="1" applyFont="1" applyFill="1" applyBorder="1" applyAlignment="1" applyProtection="1">
      <alignment horizontal="center" vertical="center" wrapText="1"/>
    </xf>
    <xf numFmtId="164" fontId="82" fillId="0" borderId="37" xfId="0" applyNumberFormat="1" applyFont="1" applyFill="1" applyBorder="1" applyAlignment="1">
      <alignment horizontal="left" vertical="center" wrapText="1"/>
    </xf>
    <xf numFmtId="164" fontId="82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54" xfId="0" applyNumberFormat="1" applyFont="1" applyFill="1" applyBorder="1" applyAlignment="1" applyProtection="1">
      <alignment horizontal="center" vertical="center" wrapText="1"/>
    </xf>
    <xf numFmtId="164" fontId="82" fillId="0" borderId="37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35" xfId="0" applyNumberFormat="1" applyFont="1" applyFill="1" applyBorder="1" applyAlignment="1" applyProtection="1">
      <alignment horizontal="center" vertical="center" wrapText="1"/>
    </xf>
    <xf numFmtId="164" fontId="25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14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30" borderId="10" xfId="0" applyFont="1" applyFill="1" applyBorder="1" applyAlignment="1">
      <alignment horizontal="center" vertical="center" wrapText="1"/>
    </xf>
    <xf numFmtId="0" fontId="23" fillId="0" borderId="57" xfId="0" applyFont="1" applyBorder="1" applyAlignment="1" applyProtection="1">
      <alignment horizontal="left" vertical="center" indent="1"/>
      <protection locked="0"/>
    </xf>
    <xf numFmtId="0" fontId="23" fillId="0" borderId="10" xfId="0" applyFont="1" applyBorder="1" applyAlignment="1" applyProtection="1">
      <alignment horizontal="left" vertical="center" indent="1"/>
      <protection locked="0"/>
    </xf>
    <xf numFmtId="0" fontId="23" fillId="0" borderId="53" xfId="0" applyFont="1" applyBorder="1" applyAlignment="1" applyProtection="1">
      <alignment horizontal="left" vertical="center" indent="1"/>
      <protection locked="0"/>
    </xf>
    <xf numFmtId="0" fontId="23" fillId="0" borderId="57" xfId="0" applyFont="1" applyFill="1" applyBorder="1" applyAlignment="1" applyProtection="1">
      <alignment horizontal="left" vertical="center" indent="1"/>
      <protection locked="0"/>
    </xf>
    <xf numFmtId="164" fontId="0" fillId="0" borderId="10" xfId="0" applyNumberForma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textRotation="180"/>
    </xf>
    <xf numFmtId="164" fontId="4" fillId="0" borderId="0" xfId="67" applyNumberFormat="1" applyFont="1" applyFill="1" applyBorder="1" applyAlignment="1" applyProtection="1">
      <alignment horizontal="center" vertical="center"/>
    </xf>
    <xf numFmtId="164" fontId="24" fillId="0" borderId="40" xfId="67" applyNumberFormat="1" applyFont="1" applyFill="1" applyBorder="1" applyAlignment="1" applyProtection="1">
      <alignment horizontal="center" vertical="center"/>
    </xf>
    <xf numFmtId="164" fontId="24" fillId="0" borderId="60" xfId="67" applyNumberFormat="1" applyFont="1" applyFill="1" applyBorder="1" applyAlignment="1" applyProtection="1">
      <alignment horizontal="center" vertical="center"/>
    </xf>
    <xf numFmtId="0" fontId="5" fillId="0" borderId="40" xfId="67" applyFont="1" applyFill="1" applyBorder="1" applyAlignment="1" applyProtection="1">
      <alignment horizontal="center" vertical="center" wrapText="1"/>
    </xf>
    <xf numFmtId="0" fontId="5" fillId="0" borderId="20" xfId="67" applyFont="1" applyFill="1" applyBorder="1" applyAlignment="1" applyProtection="1">
      <alignment horizontal="center" vertical="center" wrapText="1"/>
    </xf>
    <xf numFmtId="0" fontId="17" fillId="0" borderId="0" xfId="67" applyFont="1" applyFill="1" applyAlignment="1" applyProtection="1">
      <alignment horizontal="center"/>
    </xf>
    <xf numFmtId="0" fontId="5" fillId="0" borderId="46" xfId="67" applyFont="1" applyFill="1" applyBorder="1" applyAlignment="1" applyProtection="1">
      <alignment horizontal="center" vertical="center" wrapText="1"/>
    </xf>
    <xf numFmtId="0" fontId="5" fillId="0" borderId="51" xfId="67" applyFont="1" applyFill="1" applyBorder="1" applyAlignment="1" applyProtection="1">
      <alignment horizontal="center" vertical="center" wrapText="1"/>
    </xf>
    <xf numFmtId="0" fontId="17" fillId="0" borderId="0" xfId="67" applyFont="1" applyFill="1" applyAlignment="1">
      <alignment horizontal="left"/>
    </xf>
    <xf numFmtId="0" fontId="25" fillId="0" borderId="0" xfId="0" applyFont="1" applyAlignment="1">
      <alignment horizontal="left"/>
    </xf>
    <xf numFmtId="0" fontId="17" fillId="0" borderId="0" xfId="67" applyFont="1" applyFill="1" applyAlignment="1">
      <alignment horizontal="center"/>
    </xf>
    <xf numFmtId="0" fontId="25" fillId="0" borderId="0" xfId="0" applyFont="1" applyAlignment="1">
      <alignment horizontal="center"/>
    </xf>
    <xf numFmtId="164" fontId="12" fillId="0" borderId="0" xfId="0" applyNumberFormat="1" applyFont="1" applyFill="1" applyAlignment="1" applyProtection="1">
      <alignment horizontal="center" textRotation="180" wrapText="1"/>
    </xf>
    <xf numFmtId="164" fontId="24" fillId="0" borderId="29" xfId="0" applyNumberFormat="1" applyFont="1" applyFill="1" applyBorder="1" applyAlignment="1" applyProtection="1">
      <alignment horizontal="center" vertical="center" wrapText="1"/>
    </xf>
    <xf numFmtId="164" fontId="24" fillId="0" borderId="27" xfId="0" applyNumberFormat="1" applyFont="1" applyFill="1" applyBorder="1" applyAlignment="1" applyProtection="1">
      <alignment horizontal="center" vertical="center" wrapText="1"/>
    </xf>
    <xf numFmtId="164" fontId="83" fillId="0" borderId="0" xfId="0" applyNumberFormat="1" applyFont="1" applyFill="1" applyAlignment="1" applyProtection="1">
      <alignment horizontal="center" textRotation="180" wrapText="1"/>
      <protection locked="0"/>
    </xf>
    <xf numFmtId="164" fontId="24" fillId="0" borderId="30" xfId="0" applyNumberFormat="1" applyFont="1" applyFill="1" applyBorder="1" applyAlignment="1" applyProtection="1">
      <alignment horizontal="center" vertical="center" wrapText="1"/>
    </xf>
    <xf numFmtId="164" fontId="24" fillId="0" borderId="39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>
      <alignment horizontal="center" vertical="center" wrapText="1"/>
    </xf>
    <xf numFmtId="164" fontId="37" fillId="0" borderId="19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Alignment="1" applyProtection="1">
      <alignment horizontal="center" textRotation="180" wrapText="1"/>
      <protection locked="0"/>
    </xf>
    <xf numFmtId="164" fontId="12" fillId="0" borderId="0" xfId="0" applyNumberFormat="1" applyFont="1" applyFill="1" applyAlignment="1">
      <alignment horizontal="center" textRotation="180" wrapText="1"/>
    </xf>
    <xf numFmtId="164" fontId="17" fillId="0" borderId="0" xfId="0" applyNumberFormat="1" applyFont="1" applyFill="1" applyAlignment="1">
      <alignment horizontal="center" vertical="center" wrapText="1"/>
    </xf>
    <xf numFmtId="164" fontId="3" fillId="0" borderId="19" xfId="0" applyNumberFormat="1" applyFont="1" applyFill="1" applyBorder="1" applyAlignment="1" applyProtection="1">
      <alignment horizontal="right" wrapText="1"/>
    </xf>
    <xf numFmtId="0" fontId="12" fillId="0" borderId="0" xfId="0" applyFont="1" applyFill="1" applyAlignment="1">
      <alignment horizontal="center" textRotation="180"/>
    </xf>
    <xf numFmtId="164" fontId="14" fillId="0" borderId="25" xfId="0" applyNumberFormat="1" applyFont="1" applyFill="1" applyBorder="1" applyAlignment="1">
      <alignment horizontal="center" vertical="center" wrapText="1"/>
    </xf>
    <xf numFmtId="164" fontId="17" fillId="0" borderId="0" xfId="0" applyNumberFormat="1" applyFont="1" applyFill="1" applyAlignment="1">
      <alignment horizontal="left" vertical="center" wrapText="1"/>
    </xf>
    <xf numFmtId="164" fontId="3" fillId="0" borderId="19" xfId="0" applyNumberFormat="1" applyFont="1" applyFill="1" applyBorder="1" applyAlignment="1">
      <alignment horizontal="right" vertical="center"/>
    </xf>
    <xf numFmtId="164" fontId="0" fillId="0" borderId="28" xfId="0" applyNumberFormat="1" applyFill="1" applyBorder="1" applyAlignment="1" applyProtection="1">
      <alignment horizontal="left" vertical="center" wrapText="1"/>
      <protection locked="0"/>
    </xf>
    <xf numFmtId="164" fontId="0" fillId="0" borderId="43" xfId="0" applyNumberFormat="1" applyFill="1" applyBorder="1" applyAlignment="1" applyProtection="1">
      <alignment horizontal="left" vertical="center" wrapText="1"/>
      <protection locked="0"/>
    </xf>
    <xf numFmtId="171" fontId="4" fillId="0" borderId="0" xfId="0" applyNumberFormat="1" applyFont="1" applyFill="1" applyBorder="1" applyAlignment="1">
      <alignment horizontal="center" vertical="center" wrapText="1"/>
    </xf>
    <xf numFmtId="164" fontId="0" fillId="0" borderId="84" xfId="0" applyNumberFormat="1" applyFill="1" applyBorder="1" applyAlignment="1" applyProtection="1">
      <alignment horizontal="left" vertical="center" wrapText="1"/>
      <protection locked="0"/>
    </xf>
    <xf numFmtId="164" fontId="0" fillId="0" borderId="79" xfId="0" applyNumberForma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34" fillId="0" borderId="36" xfId="0" applyNumberFormat="1" applyFont="1" applyFill="1" applyBorder="1" applyAlignment="1">
      <alignment horizontal="left" vertical="center" wrapText="1"/>
    </xf>
    <xf numFmtId="164" fontId="5" fillId="0" borderId="83" xfId="0" applyNumberFormat="1" applyFont="1" applyFill="1" applyBorder="1" applyAlignment="1">
      <alignment horizontal="center" vertical="center"/>
    </xf>
    <xf numFmtId="164" fontId="5" fillId="0" borderId="68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14" fillId="0" borderId="25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 wrapText="1"/>
    </xf>
    <xf numFmtId="164" fontId="5" fillId="0" borderId="69" xfId="0" applyNumberFormat="1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164" fontId="25" fillId="0" borderId="35" xfId="0" applyNumberFormat="1" applyFont="1" applyFill="1" applyBorder="1" applyAlignment="1">
      <alignment horizontal="left" vertical="center" wrapText="1" indent="2"/>
    </xf>
    <xf numFmtId="164" fontId="25" fillId="0" borderId="78" xfId="0" applyNumberFormat="1" applyFont="1" applyFill="1" applyBorder="1" applyAlignment="1">
      <alignment horizontal="left" vertical="center" wrapText="1" indent="2"/>
    </xf>
    <xf numFmtId="164" fontId="25" fillId="0" borderId="35" xfId="0" applyNumberFormat="1" applyFont="1" applyFill="1" applyBorder="1" applyAlignment="1">
      <alignment horizontal="center" vertical="center" wrapText="1"/>
    </xf>
    <xf numFmtId="164" fontId="25" fillId="0" borderId="78" xfId="0" applyNumberFormat="1" applyFont="1" applyFill="1" applyBorder="1" applyAlignment="1">
      <alignment horizontal="center" vertical="center" wrapText="1"/>
    </xf>
    <xf numFmtId="0" fontId="27" fillId="28" borderId="23" xfId="0" applyFont="1" applyFill="1" applyBorder="1" applyAlignment="1">
      <alignment horizontal="center" vertical="center"/>
    </xf>
    <xf numFmtId="0" fontId="27" fillId="28" borderId="55" xfId="0" applyFont="1" applyFill="1" applyBorder="1" applyAlignment="1">
      <alignment horizontal="center" vertical="center"/>
    </xf>
    <xf numFmtId="0" fontId="27" fillId="30" borderId="23" xfId="0" applyFont="1" applyFill="1" applyBorder="1" applyAlignment="1">
      <alignment horizontal="center" vertical="center"/>
    </xf>
    <xf numFmtId="0" fontId="27" fillId="30" borderId="55" xfId="0" applyFont="1" applyFill="1" applyBorder="1" applyAlignment="1">
      <alignment horizontal="center" vertical="center"/>
    </xf>
    <xf numFmtId="49" fontId="27" fillId="34" borderId="23" xfId="0" applyNumberFormat="1" applyFont="1" applyFill="1" applyBorder="1" applyAlignment="1">
      <alignment horizontal="center" vertical="center"/>
    </xf>
    <xf numFmtId="49" fontId="27" fillId="34" borderId="74" xfId="0" applyNumberFormat="1" applyFont="1" applyFill="1" applyBorder="1" applyAlignment="1">
      <alignment horizontal="center" vertical="center"/>
    </xf>
    <xf numFmtId="49" fontId="27" fillId="34" borderId="23" xfId="0" applyNumberFormat="1" applyFont="1" applyFill="1" applyBorder="1" applyAlignment="1" applyProtection="1">
      <alignment horizontal="center" vertical="center"/>
    </xf>
    <xf numFmtId="49" fontId="27" fillId="34" borderId="55" xfId="0" applyNumberFormat="1" applyFont="1" applyFill="1" applyBorder="1" applyAlignment="1">
      <alignment horizontal="center" vertical="center"/>
    </xf>
    <xf numFmtId="0" fontId="27" fillId="34" borderId="23" xfId="0" applyFont="1" applyFill="1" applyBorder="1" applyAlignment="1" applyProtection="1">
      <alignment horizontal="center" vertical="center" wrapText="1"/>
    </xf>
    <xf numFmtId="0" fontId="27" fillId="34" borderId="74" xfId="0" applyFont="1" applyFill="1" applyBorder="1" applyAlignment="1">
      <alignment horizontal="center" vertical="center" wrapText="1"/>
    </xf>
    <xf numFmtId="0" fontId="27" fillId="34" borderId="55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65" fillId="0" borderId="0" xfId="0" applyFont="1" applyAlignment="1" applyProtection="1">
      <alignment horizontal="left" vertical="top"/>
      <protection locked="0"/>
    </xf>
    <xf numFmtId="0" fontId="66" fillId="0" borderId="0" xfId="0" applyFont="1" applyAlignment="1">
      <alignment horizontal="left"/>
    </xf>
    <xf numFmtId="0" fontId="36" fillId="34" borderId="83" xfId="0" applyFont="1" applyFill="1" applyBorder="1" applyAlignment="1" applyProtection="1">
      <alignment vertical="center" wrapText="1"/>
    </xf>
    <xf numFmtId="0" fontId="67" fillId="34" borderId="85" xfId="0" applyFont="1" applyFill="1" applyBorder="1" applyAlignment="1">
      <alignment vertical="center" wrapText="1"/>
    </xf>
    <xf numFmtId="0" fontId="67" fillId="34" borderId="26" xfId="0" applyFont="1" applyFill="1" applyBorder="1" applyAlignment="1">
      <alignment vertical="center" wrapText="1"/>
    </xf>
    <xf numFmtId="0" fontId="67" fillId="34" borderId="81" xfId="0" applyFont="1" applyFill="1" applyBorder="1" applyAlignment="1">
      <alignment vertical="center" wrapText="1"/>
    </xf>
    <xf numFmtId="0" fontId="36" fillId="0" borderId="35" xfId="0" applyFont="1" applyFill="1" applyBorder="1" applyAlignment="1" applyProtection="1">
      <alignment horizontal="center" vertical="center" wrapText="1"/>
    </xf>
    <xf numFmtId="0" fontId="36" fillId="0" borderId="50" xfId="0" applyFont="1" applyFill="1" applyBorder="1" applyAlignment="1" applyProtection="1">
      <alignment horizontal="center" vertical="center" wrapText="1"/>
    </xf>
    <xf numFmtId="0" fontId="27" fillId="0" borderId="24" xfId="0" applyFont="1" applyFill="1" applyBorder="1" applyAlignment="1" applyProtection="1">
      <alignment horizontal="center" vertical="center" wrapText="1"/>
    </xf>
    <xf numFmtId="0" fontId="27" fillId="0" borderId="72" xfId="0" applyFont="1" applyFill="1" applyBorder="1" applyAlignment="1" applyProtection="1">
      <alignment horizontal="center" vertical="center" wrapText="1"/>
    </xf>
    <xf numFmtId="0" fontId="27" fillId="0" borderId="75" xfId="0" applyFont="1" applyFill="1" applyBorder="1" applyAlignment="1" applyProtection="1">
      <alignment horizontal="center" vertical="center" wrapText="1"/>
    </xf>
    <xf numFmtId="0" fontId="27" fillId="0" borderId="77" xfId="0" applyFont="1" applyFill="1" applyBorder="1" applyAlignment="1" applyProtection="1">
      <alignment horizontal="center" vertical="center" wrapText="1"/>
    </xf>
    <xf numFmtId="0" fontId="27" fillId="0" borderId="76" xfId="0" applyFont="1" applyFill="1" applyBorder="1" applyAlignment="1" applyProtection="1">
      <alignment horizontal="center" vertical="center" wrapText="1"/>
    </xf>
    <xf numFmtId="0" fontId="27" fillId="0" borderId="52" xfId="0" applyFont="1" applyFill="1" applyBorder="1" applyAlignment="1" applyProtection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23" xfId="0" applyFont="1" applyFill="1" applyBorder="1" applyAlignment="1" applyProtection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34" borderId="74" xfId="0" applyFont="1" applyFill="1" applyBorder="1" applyAlignment="1" applyProtection="1">
      <alignment horizontal="center" vertical="center" wrapText="1"/>
    </xf>
    <xf numFmtId="0" fontId="27" fillId="34" borderId="55" xfId="0" applyFont="1" applyFill="1" applyBorder="1" applyAlignment="1" applyProtection="1">
      <alignment horizontal="center" vertical="center" wrapText="1"/>
    </xf>
    <xf numFmtId="0" fontId="5" fillId="0" borderId="45" xfId="0" applyFont="1" applyFill="1" applyBorder="1" applyAlignment="1" applyProtection="1">
      <alignment horizontal="right" vertical="center" wrapText="1"/>
    </xf>
    <xf numFmtId="0" fontId="5" fillId="0" borderId="79" xfId="0" applyFont="1" applyFill="1" applyBorder="1" applyAlignment="1" applyProtection="1">
      <alignment horizontal="right" vertical="center" wrapText="1"/>
    </xf>
    <xf numFmtId="0" fontId="5" fillId="0" borderId="86" xfId="0" applyFont="1" applyFill="1" applyBorder="1" applyAlignment="1" applyProtection="1">
      <alignment horizontal="right" vertical="center" wrapText="1"/>
    </xf>
    <xf numFmtId="0" fontId="24" fillId="0" borderId="48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80" xfId="0" applyFont="1" applyFill="1" applyBorder="1" applyAlignment="1" applyProtection="1">
      <alignment horizontal="center" vertical="center" wrapText="1"/>
    </xf>
    <xf numFmtId="0" fontId="5" fillId="0" borderId="42" xfId="0" applyFont="1" applyFill="1" applyBorder="1" applyAlignment="1" applyProtection="1">
      <alignment horizontal="right" vertical="center"/>
    </xf>
    <xf numFmtId="0" fontId="0" fillId="0" borderId="43" xfId="0" applyBorder="1" applyAlignment="1"/>
    <xf numFmtId="0" fontId="0" fillId="0" borderId="73" xfId="0" applyBorder="1" applyAlignment="1"/>
    <xf numFmtId="49" fontId="5" fillId="0" borderId="42" xfId="0" applyNumberFormat="1" applyFont="1" applyFill="1" applyBorder="1" applyAlignment="1" applyProtection="1">
      <alignment horizontal="right" vertical="center"/>
    </xf>
    <xf numFmtId="49" fontId="5" fillId="0" borderId="43" xfId="0" applyNumberFormat="1" applyFont="1" applyFill="1" applyBorder="1" applyAlignment="1" applyProtection="1">
      <alignment horizontal="right" vertical="center"/>
    </xf>
    <xf numFmtId="49" fontId="5" fillId="0" borderId="73" xfId="0" applyNumberFormat="1" applyFont="1" applyFill="1" applyBorder="1" applyAlignment="1" applyProtection="1">
      <alignment horizontal="right" vertical="center"/>
    </xf>
    <xf numFmtId="0" fontId="0" fillId="0" borderId="79" xfId="0" applyBorder="1" applyAlignment="1">
      <alignment wrapText="1"/>
    </xf>
    <xf numFmtId="0" fontId="0" fillId="0" borderId="86" xfId="0" applyBorder="1" applyAlignment="1">
      <alignment wrapText="1"/>
    </xf>
    <xf numFmtId="49" fontId="0" fillId="0" borderId="43" xfId="0" applyNumberFormat="1" applyBorder="1" applyAlignment="1"/>
    <xf numFmtId="49" fontId="0" fillId="0" borderId="73" xfId="0" applyNumberFormat="1" applyBorder="1" applyAlignment="1"/>
    <xf numFmtId="0" fontId="5" fillId="0" borderId="0" xfId="0" applyFont="1" applyFill="1" applyBorder="1" applyAlignment="1" applyProtection="1">
      <alignment horizontal="right" vertical="center"/>
    </xf>
    <xf numFmtId="0" fontId="0" fillId="0" borderId="0" xfId="0" applyBorder="1" applyAlignment="1"/>
    <xf numFmtId="0" fontId="5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wrapText="1"/>
    </xf>
    <xf numFmtId="0" fontId="5" fillId="0" borderId="40" xfId="0" applyFont="1" applyFill="1" applyBorder="1" applyAlignment="1" applyProtection="1">
      <alignment horizontal="right" vertical="center"/>
    </xf>
    <xf numFmtId="0" fontId="0" fillId="0" borderId="40" xfId="0" applyBorder="1" applyAlignment="1"/>
    <xf numFmtId="0" fontId="0" fillId="0" borderId="60" xfId="0" applyBorder="1" applyAlignment="1"/>
    <xf numFmtId="0" fontId="14" fillId="0" borderId="20" xfId="0" applyFont="1" applyFill="1" applyBorder="1" applyAlignment="1" applyProtection="1">
      <alignment horizontal="right" vertical="center" wrapText="1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5" fillId="0" borderId="45" xfId="0" applyFont="1" applyFill="1" applyBorder="1" applyAlignment="1" applyProtection="1">
      <alignment horizontal="center" vertical="center" wrapText="1"/>
    </xf>
    <xf numFmtId="0" fontId="0" fillId="0" borderId="79" xfId="0" applyBorder="1" applyAlignment="1">
      <alignment horizontal="center" wrapText="1"/>
    </xf>
    <xf numFmtId="0" fontId="0" fillId="0" borderId="86" xfId="0" applyBorder="1" applyAlignment="1">
      <alignment horizontal="center" wrapText="1"/>
    </xf>
    <xf numFmtId="0" fontId="5" fillId="0" borderId="58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85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81" xfId="0" applyFont="1" applyFill="1" applyBorder="1" applyAlignment="1" applyProtection="1">
      <alignment horizontal="center" vertical="center" wrapText="1"/>
    </xf>
    <xf numFmtId="0" fontId="5" fillId="0" borderId="79" xfId="0" applyFont="1" applyFill="1" applyBorder="1" applyAlignment="1" applyProtection="1">
      <alignment horizontal="center" vertical="center" wrapText="1"/>
    </xf>
    <xf numFmtId="0" fontId="5" fillId="0" borderId="86" xfId="0" applyFont="1" applyFill="1" applyBorder="1" applyAlignment="1" applyProtection="1">
      <alignment horizontal="center" vertical="center" wrapText="1"/>
    </xf>
    <xf numFmtId="0" fontId="24" fillId="0" borderId="42" xfId="0" applyFont="1" applyFill="1" applyBorder="1" applyAlignment="1" applyProtection="1">
      <alignment horizontal="center" vertical="center" wrapText="1"/>
    </xf>
    <xf numFmtId="0" fontId="25" fillId="0" borderId="73" xfId="0" applyFont="1" applyBorder="1" applyAlignment="1">
      <alignment horizontal="center"/>
    </xf>
    <xf numFmtId="0" fontId="25" fillId="0" borderId="57" xfId="0" applyFont="1" applyBorder="1" applyAlignment="1"/>
    <xf numFmtId="0" fontId="0" fillId="0" borderId="63" xfId="0" applyBorder="1" applyAlignment="1"/>
    <xf numFmtId="0" fontId="0" fillId="0" borderId="48" xfId="0" applyBorder="1" applyAlignment="1"/>
    <xf numFmtId="0" fontId="0" fillId="0" borderId="80" xfId="0" applyBorder="1" applyAlignment="1"/>
    <xf numFmtId="0" fontId="2" fillId="0" borderId="35" xfId="0" applyFont="1" applyFill="1" applyBorder="1" applyAlignment="1" applyProtection="1">
      <alignment horizontal="center" vertical="center" wrapText="1"/>
    </xf>
    <xf numFmtId="0" fontId="2" fillId="0" borderId="78" xfId="0" applyFont="1" applyFill="1" applyBorder="1" applyAlignment="1" applyProtection="1">
      <alignment horizontal="center" vertical="center" wrapText="1"/>
    </xf>
    <xf numFmtId="0" fontId="64" fillId="0" borderId="35" xfId="0" applyFont="1" applyBorder="1" applyAlignment="1" applyProtection="1">
      <alignment horizontal="left" vertical="top"/>
      <protection locked="0"/>
    </xf>
    <xf numFmtId="0" fontId="12" fillId="0" borderId="78" xfId="0" applyFont="1" applyBorder="1" applyAlignment="1">
      <alignment horizontal="left"/>
    </xf>
    <xf numFmtId="0" fontId="2" fillId="0" borderId="68" xfId="0" applyFont="1" applyFill="1" applyBorder="1" applyAlignment="1" applyProtection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4" fillId="0" borderId="45" xfId="0" applyFont="1" applyFill="1" applyBorder="1" applyAlignment="1" applyProtection="1">
      <alignment horizontal="right" vertical="center" wrapText="1"/>
    </xf>
    <xf numFmtId="0" fontId="15" fillId="0" borderId="79" xfId="0" applyFont="1" applyBorder="1" applyAlignment="1">
      <alignment wrapText="1"/>
    </xf>
    <xf numFmtId="0" fontId="15" fillId="0" borderId="86" xfId="0" applyFont="1" applyBorder="1" applyAlignment="1">
      <alignment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5" fillId="0" borderId="0" xfId="0" applyFont="1" applyBorder="1" applyAlignment="1">
      <alignment wrapText="1"/>
    </xf>
    <xf numFmtId="0" fontId="35" fillId="30" borderId="10" xfId="66" applyFont="1" applyFill="1" applyBorder="1" applyAlignment="1">
      <alignment horizontal="center" vertical="center" wrapText="1"/>
    </xf>
    <xf numFmtId="0" fontId="80" fillId="30" borderId="10" xfId="66" applyFont="1" applyFill="1" applyBorder="1" applyAlignment="1">
      <alignment vertical="center"/>
    </xf>
    <xf numFmtId="0" fontId="64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64" fontId="5" fillId="0" borderId="57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/>
    </xf>
    <xf numFmtId="164" fontId="5" fillId="0" borderId="56" xfId="0" applyNumberFormat="1" applyFont="1" applyFill="1" applyBorder="1" applyAlignment="1" applyProtection="1">
      <alignment horizontal="center" vertical="center" wrapText="1"/>
    </xf>
    <xf numFmtId="164" fontId="5" fillId="0" borderId="67" xfId="0" applyNumberFormat="1" applyFont="1" applyFill="1" applyBorder="1" applyAlignment="1" applyProtection="1">
      <alignment horizontal="center" vertical="center" wrapText="1"/>
    </xf>
    <xf numFmtId="164" fontId="5" fillId="0" borderId="29" xfId="0" applyNumberFormat="1" applyFont="1" applyFill="1" applyBorder="1" applyAlignment="1" applyProtection="1">
      <alignment horizontal="center" vertical="center" wrapText="1"/>
    </xf>
    <xf numFmtId="164" fontId="5" fillId="0" borderId="27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71" xfId="0" applyNumberFormat="1" applyFont="1" applyFill="1" applyBorder="1" applyAlignment="1">
      <alignment horizontal="center" vertical="center" wrapText="1"/>
    </xf>
    <xf numFmtId="164" fontId="5" fillId="0" borderId="87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textRotation="180" wrapText="1"/>
    </xf>
    <xf numFmtId="164" fontId="5" fillId="0" borderId="42" xfId="0" applyNumberFormat="1" applyFont="1" applyFill="1" applyBorder="1" applyAlignment="1">
      <alignment horizontal="center" vertical="center" wrapText="1"/>
    </xf>
    <xf numFmtId="164" fontId="5" fillId="0" borderId="73" xfId="0" applyNumberFormat="1" applyFont="1" applyFill="1" applyBorder="1" applyAlignment="1">
      <alignment horizontal="center" vertical="center" wrapText="1"/>
    </xf>
    <xf numFmtId="164" fontId="5" fillId="0" borderId="83" xfId="0" applyNumberFormat="1" applyFont="1" applyFill="1" applyBorder="1" applyAlignment="1">
      <alignment horizontal="center" vertical="center" wrapText="1"/>
    </xf>
    <xf numFmtId="164" fontId="5" fillId="0" borderId="26" xfId="0" applyNumberFormat="1" applyFont="1" applyFill="1" applyBorder="1" applyAlignment="1">
      <alignment horizontal="center" vertical="center" wrapText="1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/>
    </xf>
    <xf numFmtId="0" fontId="24" fillId="0" borderId="7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 applyProtection="1">
      <alignment horizontal="left" vertical="center"/>
    </xf>
    <xf numFmtId="0" fontId="22" fillId="0" borderId="50" xfId="0" applyFont="1" applyFill="1" applyBorder="1" applyAlignment="1" applyProtection="1">
      <alignment horizontal="left" vertic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5" fillId="0" borderId="8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right"/>
    </xf>
    <xf numFmtId="0" fontId="5" fillId="0" borderId="83" xfId="0" applyFont="1" applyFill="1" applyBorder="1" applyAlignment="1" applyProtection="1">
      <alignment horizontal="left" vertical="center" wrapText="1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71" xfId="0" applyFont="1" applyFill="1" applyBorder="1" applyAlignment="1" applyProtection="1">
      <alignment horizontal="left" vertical="center" wrapText="1"/>
    </xf>
    <xf numFmtId="0" fontId="25" fillId="0" borderId="35" xfId="0" applyFont="1" applyFill="1" applyBorder="1" applyAlignment="1" applyProtection="1">
      <alignment horizontal="left" vertical="center"/>
    </xf>
    <xf numFmtId="0" fontId="25" fillId="0" borderId="50" xfId="0" applyFont="1" applyFill="1" applyBorder="1" applyAlignment="1" applyProtection="1">
      <alignment horizontal="left" vertical="center"/>
    </xf>
    <xf numFmtId="0" fontId="5" fillId="0" borderId="59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justify" vertical="center" wrapText="1"/>
    </xf>
    <xf numFmtId="0" fontId="24" fillId="0" borderId="35" xfId="0" applyFont="1" applyFill="1" applyBorder="1" applyAlignment="1">
      <alignment horizontal="left" vertical="center" indent="2"/>
    </xf>
    <xf numFmtId="0" fontId="24" fillId="0" borderId="50" xfId="0" applyFont="1" applyFill="1" applyBorder="1" applyAlignment="1">
      <alignment horizontal="left" vertical="center" indent="2"/>
    </xf>
    <xf numFmtId="0" fontId="85" fillId="0" borderId="0" xfId="0" applyFont="1" applyFill="1" applyAlignment="1">
      <alignment horizontal="right"/>
    </xf>
    <xf numFmtId="0" fontId="80" fillId="0" borderId="0" xfId="0" applyFont="1" applyAlignment="1">
      <alignment horizontal="right"/>
    </xf>
    <xf numFmtId="0" fontId="35" fillId="33" borderId="35" xfId="0" applyFont="1" applyFill="1" applyBorder="1" applyAlignment="1">
      <alignment horizontal="center" vertical="center" wrapText="1"/>
    </xf>
    <xf numFmtId="0" fontId="35" fillId="33" borderId="78" xfId="0" applyFont="1" applyFill="1" applyBorder="1" applyAlignment="1">
      <alignment horizontal="center" vertical="center" wrapText="1"/>
    </xf>
    <xf numFmtId="0" fontId="45" fillId="0" borderId="0" xfId="0" applyFont="1" applyAlignment="1" applyProtection="1">
      <alignment horizontal="center" vertical="center" wrapText="1"/>
      <protection locked="0"/>
    </xf>
    <xf numFmtId="0" fontId="42" fillId="0" borderId="16" xfId="0" applyFont="1" applyBorder="1" applyAlignment="1" applyProtection="1">
      <alignment wrapText="1"/>
    </xf>
    <xf numFmtId="0" fontId="42" fillId="0" borderId="14" xfId="0" applyFont="1" applyBorder="1" applyAlignment="1" applyProtection="1">
      <alignment wrapText="1"/>
    </xf>
    <xf numFmtId="0" fontId="12" fillId="0" borderId="0" xfId="0" applyFont="1" applyAlignment="1" applyProtection="1">
      <alignment horizontal="center" textRotation="180"/>
    </xf>
    <xf numFmtId="0" fontId="29" fillId="0" borderId="23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4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80" fillId="33" borderId="35" xfId="0" applyFont="1" applyFill="1" applyBorder="1" applyAlignment="1">
      <alignment horizontal="center" vertical="center" wrapText="1"/>
    </xf>
    <xf numFmtId="0" fontId="80" fillId="0" borderId="78" xfId="0" applyFont="1" applyBorder="1" applyAlignment="1">
      <alignment vertical="center"/>
    </xf>
    <xf numFmtId="0" fontId="80" fillId="0" borderId="41" xfId="0" applyFont="1" applyBorder="1" applyAlignment="1">
      <alignment vertical="center"/>
    </xf>
  </cellXfs>
  <cellStyles count="73">
    <cellStyle name="1. jelölőszín�" xfId="1"/>
    <cellStyle name="2. jelölőszín�" xfId="2"/>
    <cellStyle name="20% - 1. jelölőszín�" xfId="3"/>
    <cellStyle name="20% - 1. jelölőszín_Eves beszamolo_732857_2015_05_18_15_53" xfId="4"/>
    <cellStyle name="20% - 2. jelölőszín�" xfId="5"/>
    <cellStyle name="20% - 2. jelölőszín_Eves beszamolo_732857_2015_05_18_15_53" xfId="6"/>
    <cellStyle name="20% - 3. jelölőszín�" xfId="7"/>
    <cellStyle name="20% - 3. jelölőszín_Eves beszamolo_732857_2015_05_18_15_53" xfId="8"/>
    <cellStyle name="20% - 4. jelölőszín�" xfId="9"/>
    <cellStyle name="20% - 4. jelölőszín_Eves beszamolo_732857_2015_05_18_15_53" xfId="10"/>
    <cellStyle name="20% - 5. jelölőszín�" xfId="11"/>
    <cellStyle name="20% - 6. jelölőszín�" xfId="12"/>
    <cellStyle name="20% - 6. jelölőszín_Eves beszamolo_732857_2015_05_18_15_53" xfId="13"/>
    <cellStyle name="3. jelölőszín�" xfId="14"/>
    <cellStyle name="4. jelölőszín�" xfId="15"/>
    <cellStyle name="40% - 1. jelölőszín�" xfId="16"/>
    <cellStyle name="40% - 1. jelölőszín_Eves beszamolo_732857_2015_05_18_15_53" xfId="17"/>
    <cellStyle name="40% - 2. jelölőszín�" xfId="18"/>
    <cellStyle name="40% - 3. jelölőszín�" xfId="19"/>
    <cellStyle name="40% - 3. jelölőszín_Eves beszamolo_732857_2015_05_18_15_53" xfId="20"/>
    <cellStyle name="40% - 4. jelölőszín�" xfId="21"/>
    <cellStyle name="40% - 4. jelölőszín_Eves beszamolo_732857_2015_05_18_15_53" xfId="22"/>
    <cellStyle name="40% - 5. jelölőszín�" xfId="23"/>
    <cellStyle name="40% - 6. jelölőszín�" xfId="24"/>
    <cellStyle name="40% - 6. jelölőszín_Eves beszamolo_732857_2015_05_18_15_53" xfId="25"/>
    <cellStyle name="5. jelölőszín�" xfId="26"/>
    <cellStyle name="6. jelölőszín�" xfId="27"/>
    <cellStyle name="60% - 1. jelölőszín�" xfId="28"/>
    <cellStyle name="60% - 1. jelölőszín_Eves beszamolo_732857_2015_05_18_15_53" xfId="29"/>
    <cellStyle name="60% - 2. jelölőszín�" xfId="30"/>
    <cellStyle name="60% - 3. jelölőszín�" xfId="31"/>
    <cellStyle name="60% - 3. jelölőszín_Eves beszamolo_732857_2015_05_18_15_53" xfId="32"/>
    <cellStyle name="60% - 4. jelölőszín�" xfId="33"/>
    <cellStyle name="60% - 4. jelölőszín_Eves beszamolo_732857_2015_05_18_15_53" xfId="34"/>
    <cellStyle name="60% - 5. jelölőszín�" xfId="35"/>
    <cellStyle name="60% - 6. jelölőszín�" xfId="36"/>
    <cellStyle name="60% - 6. jelölőszín_Eves beszamolo_732857_2015_05_18_15_53" xfId="37"/>
    <cellStyle name="Bevitel" xfId="38" builtinId="20" customBuiltin="1"/>
    <cellStyle name="Cím" xfId="39" builtinId="15" customBuiltin="1"/>
    <cellStyle name="Címsor 1" xfId="40" builtinId="16" customBuiltin="1"/>
    <cellStyle name="Címsor 2" xfId="41" builtinId="17" customBuiltin="1"/>
    <cellStyle name="Címsor 3" xfId="42" builtinId="18" customBuiltin="1"/>
    <cellStyle name="Címsor 4" xfId="43" builtinId="19" customBuiltin="1"/>
    <cellStyle name="Ellenőrzőcella�" xfId="44"/>
    <cellStyle name="Ezres" xfId="45" builtinId="3"/>
    <cellStyle name="Ezres 2" xfId="46"/>
    <cellStyle name="Ezres 3" xfId="47"/>
    <cellStyle name="Figyelmeztetés" xfId="48" builtinId="11" customBuiltin="1"/>
    <cellStyle name="Hiperhivatkozás" xfId="49"/>
    <cellStyle name="Hivatkozott cella" xfId="50" builtinId="24" customBuiltin="1"/>
    <cellStyle name="Jegyzet" xfId="51" builtinId="10" customBuiltin="1"/>
    <cellStyle name="Jelölőszín (1)" xfId="52" builtinId="29" customBuiltin="1"/>
    <cellStyle name="Jelölőszín (2)" xfId="53" builtinId="33" customBuiltin="1"/>
    <cellStyle name="Jelölőszín (3)" xfId="54" builtinId="37" customBuiltin="1"/>
    <cellStyle name="Jelölőszín (4)" xfId="55" builtinId="41" customBuiltin="1"/>
    <cellStyle name="Jelölőszín (5)" xfId="56" builtinId="45" customBuiltin="1"/>
    <cellStyle name="Jelölőszín (6)" xfId="57" builtinId="49" customBuiltin="1"/>
    <cellStyle name="Jó" xfId="58" builtinId="26" customBuiltin="1"/>
    <cellStyle name="Kimenet" xfId="59" builtinId="21" customBuiltin="1"/>
    <cellStyle name="Magyarázó szöveg" xfId="60" builtinId="53" customBuiltin="1"/>
    <cellStyle name="Már látott hiperhivatkozás" xfId="61"/>
    <cellStyle name="Normál" xfId="0" builtinId="0"/>
    <cellStyle name="Normál 2" xfId="62"/>
    <cellStyle name="Normál 4" xfId="63"/>
    <cellStyle name="Normál_12_urlap_Mérleg_MJEL 01R_ABCDEF_2014re_nov19" xfId="64"/>
    <cellStyle name="Normál_12dmelléklet 2" xfId="65"/>
    <cellStyle name="Normál_Eves beszamolo_732857_2015_05_18_15_53" xfId="66"/>
    <cellStyle name="Normál_KVRENMUNKA" xfId="67"/>
    <cellStyle name="Összesen" xfId="68" builtinId="25" customBuiltin="1"/>
    <cellStyle name="Rossz" xfId="69" builtinId="27" customBuiltin="1"/>
    <cellStyle name="Semleges" xfId="70" builtinId="28" customBuiltin="1"/>
    <cellStyle name="Számítás" xfId="71" builtinId="22" customBuiltin="1"/>
    <cellStyle name="Százalék" xfId="72" builtinId="5"/>
  </cellStyles>
  <dxfs count="1">
    <dxf>
      <font>
        <b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B38"/>
  <sheetViews>
    <sheetView zoomScaleNormal="100" workbookViewId="0">
      <selection activeCell="A4" sqref="A4"/>
    </sheetView>
  </sheetViews>
  <sheetFormatPr defaultRowHeight="12.75"/>
  <cols>
    <col min="1" max="1" width="46.33203125" style="221" customWidth="1"/>
    <col min="2" max="2" width="66.1640625" style="221" customWidth="1"/>
    <col min="3" max="16384" width="9.33203125" style="221"/>
  </cols>
  <sheetData>
    <row r="1" spans="1:2" ht="18.75">
      <c r="A1" s="375" t="s">
        <v>944</v>
      </c>
    </row>
    <row r="3" spans="1:2">
      <c r="A3" s="376"/>
      <c r="B3" s="376"/>
    </row>
    <row r="4" spans="1:2" ht="15.75">
      <c r="A4" s="365" t="s">
        <v>885</v>
      </c>
      <c r="B4" s="377"/>
    </row>
    <row r="5" spans="1:2" s="378" customFormat="1">
      <c r="A5" s="376"/>
      <c r="B5" s="376"/>
    </row>
    <row r="6" spans="1:2">
      <c r="A6" s="376" t="s">
        <v>1302</v>
      </c>
      <c r="B6" s="376" t="s">
        <v>1303</v>
      </c>
    </row>
    <row r="7" spans="1:2">
      <c r="A7" s="376" t="s">
        <v>1304</v>
      </c>
      <c r="B7" s="376" t="s">
        <v>1305</v>
      </c>
    </row>
    <row r="8" spans="1:2">
      <c r="A8" s="376" t="s">
        <v>1306</v>
      </c>
      <c r="B8" s="376" t="s">
        <v>1307</v>
      </c>
    </row>
    <row r="9" spans="1:2">
      <c r="A9" s="376"/>
      <c r="B9" s="376"/>
    </row>
    <row r="10" spans="1:2" ht="15.75">
      <c r="A10" s="365" t="str">
        <f>+CONCATENATE(LEFT(A4,4),". évi módosított előirányzat BEVÉTELEK")</f>
        <v>2015. évi módosított előirányzat BEVÉTELEK</v>
      </c>
      <c r="B10" s="377"/>
    </row>
    <row r="11" spans="1:2">
      <c r="A11" s="376"/>
      <c r="B11" s="376"/>
    </row>
    <row r="12" spans="1:2" s="378" customFormat="1">
      <c r="A12" s="376" t="s">
        <v>1308</v>
      </c>
      <c r="B12" s="376" t="s">
        <v>1314</v>
      </c>
    </row>
    <row r="13" spans="1:2">
      <c r="A13" s="376" t="s">
        <v>1309</v>
      </c>
      <c r="B13" s="376" t="s">
        <v>1315</v>
      </c>
    </row>
    <row r="14" spans="1:2">
      <c r="A14" s="376" t="s">
        <v>1310</v>
      </c>
      <c r="B14" s="376" t="s">
        <v>1316</v>
      </c>
    </row>
    <row r="15" spans="1:2">
      <c r="A15" s="376"/>
      <c r="B15" s="376"/>
    </row>
    <row r="16" spans="1:2" ht="14.25">
      <c r="A16" s="379" t="str">
        <f>+CONCATENATE(LEFT(A4,4),". évi teljesítés BEVÉTELEK")</f>
        <v>2015. évi teljesítés BEVÉTELEK</v>
      </c>
      <c r="B16" s="377"/>
    </row>
    <row r="17" spans="1:2">
      <c r="A17" s="376"/>
      <c r="B17" s="376"/>
    </row>
    <row r="18" spans="1:2">
      <c r="A18" s="376" t="s">
        <v>1311</v>
      </c>
      <c r="B18" s="376" t="s">
        <v>1317</v>
      </c>
    </row>
    <row r="19" spans="1:2">
      <c r="A19" s="376" t="s">
        <v>1312</v>
      </c>
      <c r="B19" s="376" t="s">
        <v>1318</v>
      </c>
    </row>
    <row r="20" spans="1:2">
      <c r="A20" s="376" t="s">
        <v>1313</v>
      </c>
      <c r="B20" s="376" t="s">
        <v>1319</v>
      </c>
    </row>
    <row r="21" spans="1:2">
      <c r="A21" s="376"/>
      <c r="B21" s="376"/>
    </row>
    <row r="22" spans="1:2" ht="15.75">
      <c r="A22" s="365" t="str">
        <f>+CONCATENATE(LEFT(A4,4),". évi eredeti előirányzat KIADÁSOK")</f>
        <v>2015. évi eredeti előirányzat KIADÁSOK</v>
      </c>
      <c r="B22" s="377"/>
    </row>
    <row r="23" spans="1:2">
      <c r="A23" s="376"/>
      <c r="B23" s="376"/>
    </row>
    <row r="24" spans="1:2">
      <c r="A24" s="376" t="s">
        <v>1320</v>
      </c>
      <c r="B24" s="376" t="s">
        <v>1326</v>
      </c>
    </row>
    <row r="25" spans="1:2">
      <c r="A25" s="376" t="s">
        <v>1299</v>
      </c>
      <c r="B25" s="376" t="s">
        <v>1327</v>
      </c>
    </row>
    <row r="26" spans="1:2">
      <c r="A26" s="376" t="s">
        <v>1321</v>
      </c>
      <c r="B26" s="376" t="s">
        <v>1328</v>
      </c>
    </row>
    <row r="27" spans="1:2">
      <c r="A27" s="376"/>
      <c r="B27" s="376"/>
    </row>
    <row r="28" spans="1:2" ht="15.75">
      <c r="A28" s="365" t="str">
        <f>+CONCATENATE(LEFT(A4,4),". évi módosított előirányzat KIADÁSOK")</f>
        <v>2015. évi módosított előirányzat KIADÁSOK</v>
      </c>
      <c r="B28" s="377"/>
    </row>
    <row r="29" spans="1:2">
      <c r="A29" s="376"/>
      <c r="B29" s="376"/>
    </row>
    <row r="30" spans="1:2">
      <c r="A30" s="376" t="s">
        <v>1322</v>
      </c>
      <c r="B30" s="376" t="s">
        <v>1333</v>
      </c>
    </row>
    <row r="31" spans="1:2">
      <c r="A31" s="376" t="s">
        <v>1300</v>
      </c>
      <c r="B31" s="376" t="s">
        <v>1330</v>
      </c>
    </row>
    <row r="32" spans="1:2">
      <c r="A32" s="376" t="s">
        <v>1323</v>
      </c>
      <c r="B32" s="376" t="s">
        <v>1329</v>
      </c>
    </row>
    <row r="33" spans="1:2">
      <c r="A33" s="376"/>
      <c r="B33" s="376"/>
    </row>
    <row r="34" spans="1:2" ht="15.75">
      <c r="A34" s="380" t="str">
        <f>+CONCATENATE(LEFT(A4,4),". évi teljesítés KIADÁSOK")</f>
        <v>2015. évi teljesítés KIADÁSOK</v>
      </c>
      <c r="B34" s="377"/>
    </row>
    <row r="35" spans="1:2">
      <c r="A35" s="376"/>
      <c r="B35" s="376"/>
    </row>
    <row r="36" spans="1:2">
      <c r="A36" s="376" t="s">
        <v>1324</v>
      </c>
      <c r="B36" s="376" t="s">
        <v>1334</v>
      </c>
    </row>
    <row r="37" spans="1:2">
      <c r="A37" s="376" t="s">
        <v>1301</v>
      </c>
      <c r="B37" s="376" t="s">
        <v>1332</v>
      </c>
    </row>
    <row r="38" spans="1:2">
      <c r="A38" s="376" t="s">
        <v>1325</v>
      </c>
      <c r="B38" s="376" t="s">
        <v>1331</v>
      </c>
    </row>
  </sheetData>
  <phoneticPr fontId="0" type="noConversion"/>
  <pageMargins left="1.0629921259842521" right="1.0236220472440944" top="0.78740157480314965" bottom="0.78740157480314965" header="0.5" footer="0.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  <pageSetUpPr fitToPage="1"/>
  </sheetPr>
  <dimension ref="A1:H24"/>
  <sheetViews>
    <sheetView zoomScaleNormal="100" zoomScaleSheetLayoutView="130" workbookViewId="0">
      <selection activeCell="D6" sqref="D6"/>
    </sheetView>
  </sheetViews>
  <sheetFormatPr defaultRowHeight="12.75"/>
  <cols>
    <col min="1" max="1" width="48.1640625" style="5" customWidth="1"/>
    <col min="2" max="7" width="15.83203125" style="4" customWidth="1"/>
    <col min="8" max="8" width="4.1640625" style="4" customWidth="1"/>
    <col min="9" max="9" width="13.83203125" style="4" customWidth="1"/>
    <col min="10" max="16384" width="9.33203125" style="4"/>
  </cols>
  <sheetData>
    <row r="1" spans="1:8" ht="24.75" customHeight="1">
      <c r="A1" s="1183" t="s">
        <v>840</v>
      </c>
      <c r="B1" s="1183"/>
      <c r="C1" s="1183"/>
      <c r="D1" s="1183"/>
      <c r="E1" s="1183"/>
      <c r="F1" s="1183"/>
      <c r="G1" s="1183"/>
      <c r="H1" s="1182" t="str">
        <f>+CONCATENATE("4. melléklet az 5/2016. (V.10.) önkormányzati rendelethez")</f>
        <v>4. melléklet az 5/2016. (V.10.) önkormányzati rendelethez</v>
      </c>
    </row>
    <row r="2" spans="1:8" ht="23.25" customHeight="1" thickBot="1">
      <c r="A2" s="24"/>
      <c r="B2" s="10"/>
      <c r="C2" s="10"/>
      <c r="D2" s="10"/>
      <c r="E2" s="10"/>
      <c r="F2" s="1184" t="s">
        <v>883</v>
      </c>
      <c r="G2" s="1184"/>
      <c r="H2" s="1182"/>
    </row>
    <row r="3" spans="1:8" s="6" customFormat="1" ht="48.75" customHeight="1" thickBot="1">
      <c r="A3" s="25" t="s">
        <v>892</v>
      </c>
      <c r="B3" s="26" t="s">
        <v>890</v>
      </c>
      <c r="C3" s="26" t="s">
        <v>891</v>
      </c>
      <c r="D3" s="26" t="str">
        <f>+'3.sz.mell.'!D3</f>
        <v>Felhasználás 2014.XII.31-ig</v>
      </c>
      <c r="E3" s="26" t="str">
        <f>+'3.sz.mell.'!E3</f>
        <v xml:space="preserve">2015 évi módosított előírányzat </v>
      </c>
      <c r="F3" s="94" t="str">
        <f>+'3.sz.mell.'!F3</f>
        <v>2015.évi teljesítés</v>
      </c>
      <c r="G3" s="93" t="str">
        <f>+'3.sz.mell.'!G3</f>
        <v>Összes teljesítés 2015. XII.31-ig</v>
      </c>
      <c r="H3" s="1182"/>
    </row>
    <row r="4" spans="1:8" s="10" customFormat="1" ht="15" customHeight="1" thickBot="1">
      <c r="A4" s="361" t="s">
        <v>1206</v>
      </c>
      <c r="B4" s="362" t="s">
        <v>1207</v>
      </c>
      <c r="C4" s="362" t="s">
        <v>1208</v>
      </c>
      <c r="D4" s="362" t="s">
        <v>1209</v>
      </c>
      <c r="E4" s="362" t="s">
        <v>1210</v>
      </c>
      <c r="F4" s="41" t="s">
        <v>1289</v>
      </c>
      <c r="G4" s="363" t="s">
        <v>1335</v>
      </c>
      <c r="H4" s="1182"/>
    </row>
    <row r="5" spans="1:8" ht="15.95" customHeight="1">
      <c r="A5" s="15" t="s">
        <v>233</v>
      </c>
      <c r="B5" s="2">
        <v>169168</v>
      </c>
      <c r="C5" s="245">
        <v>2015</v>
      </c>
      <c r="D5" s="2"/>
      <c r="E5" s="2">
        <v>169168</v>
      </c>
      <c r="F5" s="42">
        <v>169168</v>
      </c>
      <c r="G5" s="43">
        <f t="shared" ref="G5:G23" si="0">+D5+F5</f>
        <v>169168</v>
      </c>
      <c r="H5" s="1182"/>
    </row>
    <row r="6" spans="1:8" ht="15.95" customHeight="1">
      <c r="A6" s="15" t="s">
        <v>234</v>
      </c>
      <c r="B6" s="2">
        <v>410337</v>
      </c>
      <c r="C6" s="245">
        <v>2015</v>
      </c>
      <c r="D6" s="2"/>
      <c r="E6" s="2">
        <v>410337</v>
      </c>
      <c r="F6" s="2">
        <v>410337</v>
      </c>
      <c r="G6" s="43">
        <f t="shared" si="0"/>
        <v>410337</v>
      </c>
      <c r="H6" s="1182"/>
    </row>
    <row r="7" spans="1:8" ht="15.95" customHeight="1">
      <c r="A7" s="15" t="s">
        <v>236</v>
      </c>
      <c r="B7" s="2">
        <v>657619</v>
      </c>
      <c r="C7" s="245">
        <v>2015</v>
      </c>
      <c r="D7" s="2"/>
      <c r="E7" s="42">
        <v>657619</v>
      </c>
      <c r="F7" s="42">
        <v>657619</v>
      </c>
      <c r="G7" s="43">
        <f t="shared" si="0"/>
        <v>657619</v>
      </c>
      <c r="H7" s="1182"/>
    </row>
    <row r="8" spans="1:8" ht="15.95" customHeight="1">
      <c r="A8" s="15" t="s">
        <v>235</v>
      </c>
      <c r="B8" s="2">
        <v>903248</v>
      </c>
      <c r="C8" s="245">
        <v>2015</v>
      </c>
      <c r="D8" s="2"/>
      <c r="E8" s="42">
        <v>141248</v>
      </c>
      <c r="F8" s="42">
        <v>141248</v>
      </c>
      <c r="G8" s="43">
        <f t="shared" si="0"/>
        <v>141248</v>
      </c>
      <c r="H8" s="1182"/>
    </row>
    <row r="9" spans="1:8" ht="15.95" customHeight="1">
      <c r="A9" s="1159"/>
      <c r="B9" s="97"/>
      <c r="C9" s="245"/>
      <c r="D9" s="2"/>
      <c r="E9" s="97"/>
      <c r="F9" s="97"/>
      <c r="G9" s="43"/>
      <c r="H9" s="1182"/>
    </row>
    <row r="10" spans="1:8" ht="15.95" customHeight="1">
      <c r="A10" s="15"/>
      <c r="B10" s="2"/>
      <c r="C10" s="245"/>
      <c r="D10" s="2"/>
      <c r="E10" s="2"/>
      <c r="F10" s="42"/>
      <c r="G10" s="43">
        <f t="shared" si="0"/>
        <v>0</v>
      </c>
      <c r="H10" s="1182"/>
    </row>
    <row r="11" spans="1:8" ht="15.95" customHeight="1">
      <c r="A11" s="15"/>
      <c r="B11" s="2"/>
      <c r="C11" s="245"/>
      <c r="D11" s="2"/>
      <c r="E11" s="2"/>
      <c r="F11" s="42"/>
      <c r="G11" s="43">
        <f t="shared" si="0"/>
        <v>0</v>
      </c>
      <c r="H11" s="1182"/>
    </row>
    <row r="12" spans="1:8" ht="15.95" customHeight="1">
      <c r="A12" s="15"/>
      <c r="B12" s="2"/>
      <c r="C12" s="245"/>
      <c r="D12" s="2"/>
      <c r="E12" s="2"/>
      <c r="F12" s="42"/>
      <c r="G12" s="43">
        <f t="shared" si="0"/>
        <v>0</v>
      </c>
      <c r="H12" s="1182"/>
    </row>
    <row r="13" spans="1:8" ht="15.95" customHeight="1">
      <c r="A13" s="15"/>
      <c r="B13" s="2"/>
      <c r="C13" s="245"/>
      <c r="D13" s="2"/>
      <c r="E13" s="2"/>
      <c r="F13" s="42"/>
      <c r="G13" s="43">
        <f t="shared" si="0"/>
        <v>0</v>
      </c>
      <c r="H13" s="1182"/>
    </row>
    <row r="14" spans="1:8" ht="15.95" customHeight="1">
      <c r="A14" s="15"/>
      <c r="B14" s="2"/>
      <c r="C14" s="245"/>
      <c r="D14" s="2"/>
      <c r="E14" s="2"/>
      <c r="F14" s="42"/>
      <c r="G14" s="43">
        <f t="shared" si="0"/>
        <v>0</v>
      </c>
      <c r="H14" s="1182"/>
    </row>
    <row r="15" spans="1:8" ht="15.95" customHeight="1">
      <c r="A15" s="15"/>
      <c r="B15" s="2"/>
      <c r="C15" s="245"/>
      <c r="D15" s="2"/>
      <c r="E15" s="2"/>
      <c r="F15" s="42"/>
      <c r="G15" s="43">
        <f t="shared" si="0"/>
        <v>0</v>
      </c>
      <c r="H15" s="1182"/>
    </row>
    <row r="16" spans="1:8" ht="15.95" customHeight="1">
      <c r="A16" s="15"/>
      <c r="B16" s="2"/>
      <c r="C16" s="245"/>
      <c r="D16" s="2"/>
      <c r="E16" s="2"/>
      <c r="F16" s="42"/>
      <c r="G16" s="43">
        <f t="shared" si="0"/>
        <v>0</v>
      </c>
      <c r="H16" s="1182"/>
    </row>
    <row r="17" spans="1:8" ht="15.95" customHeight="1">
      <c r="A17" s="15"/>
      <c r="B17" s="2"/>
      <c r="C17" s="245"/>
      <c r="D17" s="2"/>
      <c r="E17" s="2"/>
      <c r="F17" s="42"/>
      <c r="G17" s="43">
        <f t="shared" si="0"/>
        <v>0</v>
      </c>
      <c r="H17" s="1182"/>
    </row>
    <row r="18" spans="1:8" ht="15.95" customHeight="1">
      <c r="A18" s="15"/>
      <c r="B18" s="2"/>
      <c r="C18" s="245"/>
      <c r="D18" s="2"/>
      <c r="E18" s="2"/>
      <c r="F18" s="42"/>
      <c r="G18" s="43">
        <f t="shared" si="0"/>
        <v>0</v>
      </c>
      <c r="H18" s="1182"/>
    </row>
    <row r="19" spans="1:8" ht="15.95" customHeight="1">
      <c r="A19" s="15"/>
      <c r="B19" s="2"/>
      <c r="C19" s="245"/>
      <c r="D19" s="2"/>
      <c r="E19" s="2"/>
      <c r="F19" s="42"/>
      <c r="G19" s="43">
        <f t="shared" si="0"/>
        <v>0</v>
      </c>
      <c r="H19" s="1182"/>
    </row>
    <row r="20" spans="1:8" ht="15.95" customHeight="1">
      <c r="A20" s="15"/>
      <c r="B20" s="2"/>
      <c r="C20" s="245"/>
      <c r="D20" s="2"/>
      <c r="E20" s="2"/>
      <c r="F20" s="42"/>
      <c r="G20" s="43">
        <f t="shared" si="0"/>
        <v>0</v>
      </c>
      <c r="H20" s="1182"/>
    </row>
    <row r="21" spans="1:8" ht="15.95" customHeight="1">
      <c r="A21" s="15"/>
      <c r="B21" s="2"/>
      <c r="C21" s="245"/>
      <c r="D21" s="2"/>
      <c r="E21" s="2"/>
      <c r="F21" s="42"/>
      <c r="G21" s="43">
        <f t="shared" si="0"/>
        <v>0</v>
      </c>
      <c r="H21" s="1182"/>
    </row>
    <row r="22" spans="1:8" ht="15.95" customHeight="1">
      <c r="A22" s="15"/>
      <c r="B22" s="2"/>
      <c r="C22" s="245"/>
      <c r="D22" s="2"/>
      <c r="E22" s="2"/>
      <c r="F22" s="42"/>
      <c r="G22" s="43">
        <f t="shared" si="0"/>
        <v>0</v>
      </c>
      <c r="H22" s="1182"/>
    </row>
    <row r="23" spans="1:8" ht="15.95" customHeight="1" thickBot="1">
      <c r="A23" s="16"/>
      <c r="B23" s="3"/>
      <c r="C23" s="246"/>
      <c r="D23" s="3"/>
      <c r="E23" s="3"/>
      <c r="F23" s="44"/>
      <c r="G23" s="43">
        <f t="shared" si="0"/>
        <v>0</v>
      </c>
      <c r="H23" s="1182"/>
    </row>
    <row r="24" spans="1:8" s="14" customFormat="1" ht="18" customHeight="1" thickBot="1">
      <c r="A24" s="27" t="s">
        <v>888</v>
      </c>
      <c r="B24" s="12">
        <f>SUM(B5:B23)</f>
        <v>2140372</v>
      </c>
      <c r="C24" s="19"/>
      <c r="D24" s="12">
        <f>SUM(D5:D23)</f>
        <v>0</v>
      </c>
      <c r="E24" s="12">
        <f>SUM(E5:E23)</f>
        <v>1378372</v>
      </c>
      <c r="F24" s="12">
        <f>SUM(F5:F23)</f>
        <v>1378372</v>
      </c>
      <c r="G24" s="13">
        <f>SUM(G5:G23)</f>
        <v>1378372</v>
      </c>
      <c r="H24" s="1182"/>
    </row>
  </sheetData>
  <mergeCells count="3">
    <mergeCell ref="H1:H24"/>
    <mergeCell ref="A1:G1"/>
    <mergeCell ref="F2:G2"/>
  </mergeCells>
  <phoneticPr fontId="0" type="noConversion"/>
  <printOptions horizontalCentered="1"/>
  <pageMargins left="0.78740157480314965" right="0.78740157480314965" top="0.98425196850393704" bottom="0.98425196850393704" header="0.5" footer="0.5"/>
  <pageSetup paperSize="9" scale="97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N48"/>
  <sheetViews>
    <sheetView zoomScale="130" zoomScaleNormal="130" zoomScaleSheetLayoutView="100" workbookViewId="0">
      <selection activeCell="K14" sqref="K14"/>
    </sheetView>
  </sheetViews>
  <sheetFormatPr defaultRowHeight="12.75"/>
  <cols>
    <col min="1" max="1" width="28.5" style="8" customWidth="1"/>
    <col min="2" max="13" width="10" style="8" customWidth="1"/>
    <col min="14" max="14" width="4" style="8" customWidth="1"/>
    <col min="15" max="16384" width="9.33203125" style="8"/>
  </cols>
  <sheetData>
    <row r="1" spans="1:14" ht="15.75" customHeight="1">
      <c r="A1" s="1187" t="s">
        <v>838</v>
      </c>
      <c r="B1" s="1187"/>
      <c r="C1" s="1187"/>
      <c r="D1" s="1194"/>
      <c r="E1" s="1194"/>
      <c r="F1" s="1194"/>
      <c r="G1" s="1194"/>
      <c r="H1" s="1194"/>
      <c r="I1" s="1194"/>
      <c r="J1" s="1194"/>
      <c r="K1" s="1194"/>
      <c r="L1" s="1194"/>
      <c r="M1" s="1194"/>
      <c r="N1" s="1185" t="str">
        <f>+CONCATENATE("5. melléklet az 5/2016. (V.10.) önkormányzati rendelethez    ")</f>
        <v xml:space="preserve">5. melléklet az 5/2016. (V.10.) önkormányzati rendelethez    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188" t="s">
        <v>883</v>
      </c>
      <c r="M2" s="1188"/>
      <c r="N2" s="1185"/>
    </row>
    <row r="3" spans="1:14" ht="13.5" thickBot="1">
      <c r="A3" s="1196" t="s">
        <v>926</v>
      </c>
      <c r="B3" s="1202" t="s">
        <v>1016</v>
      </c>
      <c r="C3" s="1202"/>
      <c r="D3" s="1202"/>
      <c r="E3" s="1202"/>
      <c r="F3" s="1202"/>
      <c r="G3" s="1202"/>
      <c r="H3" s="1202"/>
      <c r="I3" s="1202"/>
      <c r="J3" s="1200" t="s">
        <v>1018</v>
      </c>
      <c r="K3" s="1200"/>
      <c r="L3" s="1200"/>
      <c r="M3" s="1200"/>
      <c r="N3" s="1185"/>
    </row>
    <row r="4" spans="1:14" ht="15" customHeight="1" thickBot="1">
      <c r="A4" s="1197"/>
      <c r="B4" s="1199" t="s">
        <v>1019</v>
      </c>
      <c r="C4" s="1186" t="s">
        <v>1020</v>
      </c>
      <c r="D4" s="1203" t="s">
        <v>1014</v>
      </c>
      <c r="E4" s="1203"/>
      <c r="F4" s="1203"/>
      <c r="G4" s="1203"/>
      <c r="H4" s="1203"/>
      <c r="I4" s="1203"/>
      <c r="J4" s="1201"/>
      <c r="K4" s="1201"/>
      <c r="L4" s="1201"/>
      <c r="M4" s="1201"/>
      <c r="N4" s="1185"/>
    </row>
    <row r="5" spans="1:14" ht="21.75" thickBot="1">
      <c r="A5" s="1197"/>
      <c r="B5" s="1199"/>
      <c r="C5" s="1186"/>
      <c r="D5" s="46" t="s">
        <v>1019</v>
      </c>
      <c r="E5" s="46" t="s">
        <v>1020</v>
      </c>
      <c r="F5" s="46" t="s">
        <v>1019</v>
      </c>
      <c r="G5" s="46" t="s">
        <v>1020</v>
      </c>
      <c r="H5" s="46" t="s">
        <v>1019</v>
      </c>
      <c r="I5" s="46" t="s">
        <v>1020</v>
      </c>
      <c r="J5" s="1201"/>
      <c r="K5" s="1201"/>
      <c r="L5" s="1201"/>
      <c r="M5" s="1201"/>
      <c r="N5" s="1185"/>
    </row>
    <row r="6" spans="1:14" ht="32.25" thickBot="1">
      <c r="A6" s="1198"/>
      <c r="B6" s="1186" t="s">
        <v>1015</v>
      </c>
      <c r="C6" s="1186"/>
      <c r="D6" s="1186" t="str">
        <f>+CONCATENATE(LEFT(ÖSSZEFÜGGÉSEK!A4,4),". előtt")</f>
        <v>2015. előtt</v>
      </c>
      <c r="E6" s="1186"/>
      <c r="F6" s="1186" t="str">
        <f>+CONCATENATE(LEFT(ÖSSZEFÜGGÉSEK!A4,4),". évi")</f>
        <v>2015. évi</v>
      </c>
      <c r="G6" s="1186"/>
      <c r="H6" s="1199" t="str">
        <f>+CONCATENATE(LEFT(ÖSSZEFÜGGÉSEK!A4,4),". után")</f>
        <v>2015. után</v>
      </c>
      <c r="I6" s="1199"/>
      <c r="J6" s="45" t="str">
        <f>+D6</f>
        <v>2015. előtt</v>
      </c>
      <c r="K6" s="46" t="str">
        <f>+F6</f>
        <v>2015. évi</v>
      </c>
      <c r="L6" s="45" t="s">
        <v>876</v>
      </c>
      <c r="M6" s="46" t="str">
        <f>+CONCATENATE("Teljesítés %-a ",LEFT(ÖSSZEFÜGGÉSEK!A4,4),". XII. 31-ig")</f>
        <v>Teljesítés %-a 2015. XII. 31-ig</v>
      </c>
      <c r="N6" s="1185"/>
    </row>
    <row r="7" spans="1:14" ht="13.5" thickBot="1">
      <c r="A7" s="47" t="s">
        <v>1206</v>
      </c>
      <c r="B7" s="45" t="s">
        <v>1207</v>
      </c>
      <c r="C7" s="45" t="s">
        <v>1208</v>
      </c>
      <c r="D7" s="48" t="s">
        <v>1209</v>
      </c>
      <c r="E7" s="46" t="s">
        <v>1210</v>
      </c>
      <c r="F7" s="46" t="s">
        <v>1289</v>
      </c>
      <c r="G7" s="46" t="s">
        <v>1290</v>
      </c>
      <c r="H7" s="45" t="s">
        <v>1291</v>
      </c>
      <c r="I7" s="48" t="s">
        <v>1292</v>
      </c>
      <c r="J7" s="48" t="s">
        <v>1336</v>
      </c>
      <c r="K7" s="48" t="s">
        <v>1337</v>
      </c>
      <c r="L7" s="48" t="s">
        <v>1338</v>
      </c>
      <c r="M7" s="49" t="s">
        <v>1339</v>
      </c>
      <c r="N7" s="1185"/>
    </row>
    <row r="8" spans="1:14">
      <c r="A8" s="50" t="s">
        <v>927</v>
      </c>
      <c r="B8" s="51"/>
      <c r="C8" s="71"/>
      <c r="D8" s="71"/>
      <c r="E8" s="82"/>
      <c r="F8" s="71"/>
      <c r="G8" s="71"/>
      <c r="H8" s="71"/>
      <c r="I8" s="71"/>
      <c r="J8" s="71"/>
      <c r="K8" s="71"/>
      <c r="L8" s="52">
        <f t="shared" ref="L8:L14" si="0">+J8+K8</f>
        <v>0</v>
      </c>
      <c r="M8" s="86" t="str">
        <f t="shared" ref="M8:M15" si="1">IF((C8&lt;&gt;0),ROUND((L8/C8)*100,1),"")</f>
        <v/>
      </c>
      <c r="N8" s="1185"/>
    </row>
    <row r="9" spans="1:14">
      <c r="A9" s="53" t="s">
        <v>939</v>
      </c>
      <c r="B9" s="54"/>
      <c r="C9" s="55"/>
      <c r="D9" s="55"/>
      <c r="E9" s="55"/>
      <c r="F9" s="55"/>
      <c r="G9" s="55"/>
      <c r="H9" s="55"/>
      <c r="I9" s="55"/>
      <c r="J9" s="55"/>
      <c r="K9" s="55"/>
      <c r="L9" s="56">
        <f t="shared" si="0"/>
        <v>0</v>
      </c>
      <c r="M9" s="87" t="str">
        <f t="shared" si="1"/>
        <v/>
      </c>
      <c r="N9" s="1185"/>
    </row>
    <row r="10" spans="1:14">
      <c r="A10" s="57" t="s">
        <v>928</v>
      </c>
      <c r="B10" s="58"/>
      <c r="C10" s="74"/>
      <c r="D10" s="74"/>
      <c r="E10" s="74"/>
      <c r="F10" s="74"/>
      <c r="G10" s="74"/>
      <c r="H10" s="74"/>
      <c r="I10" s="74"/>
      <c r="J10" s="74"/>
      <c r="K10" s="74"/>
      <c r="L10" s="56">
        <f t="shared" si="0"/>
        <v>0</v>
      </c>
      <c r="M10" s="87" t="str">
        <f t="shared" si="1"/>
        <v/>
      </c>
      <c r="N10" s="1185"/>
    </row>
    <row r="11" spans="1:14">
      <c r="A11" s="57" t="s">
        <v>940</v>
      </c>
      <c r="B11" s="58"/>
      <c r="C11" s="74"/>
      <c r="D11" s="74"/>
      <c r="E11" s="74"/>
      <c r="F11" s="74"/>
      <c r="G11" s="74"/>
      <c r="H11" s="74"/>
      <c r="I11" s="74"/>
      <c r="J11" s="74"/>
      <c r="K11" s="74"/>
      <c r="L11" s="56">
        <f t="shared" si="0"/>
        <v>0</v>
      </c>
      <c r="M11" s="87" t="str">
        <f t="shared" si="1"/>
        <v/>
      </c>
      <c r="N11" s="1185"/>
    </row>
    <row r="12" spans="1:14">
      <c r="A12" s="57" t="s">
        <v>929</v>
      </c>
      <c r="B12" s="58"/>
      <c r="C12" s="74"/>
      <c r="D12" s="74"/>
      <c r="E12" s="74"/>
      <c r="F12" s="74"/>
      <c r="G12" s="74"/>
      <c r="H12" s="74"/>
      <c r="I12" s="74"/>
      <c r="J12" s="74"/>
      <c r="K12" s="74"/>
      <c r="L12" s="56">
        <f t="shared" si="0"/>
        <v>0</v>
      </c>
      <c r="M12" s="87" t="str">
        <f t="shared" si="1"/>
        <v/>
      </c>
      <c r="N12" s="1185"/>
    </row>
    <row r="13" spans="1:14">
      <c r="A13" s="57" t="s">
        <v>930</v>
      </c>
      <c r="B13" s="58"/>
      <c r="C13" s="74"/>
      <c r="D13" s="74"/>
      <c r="E13" s="74"/>
      <c r="F13" s="74"/>
      <c r="G13" s="74"/>
      <c r="H13" s="74"/>
      <c r="I13" s="74"/>
      <c r="J13" s="74"/>
      <c r="K13" s="74"/>
      <c r="L13" s="56">
        <f t="shared" si="0"/>
        <v>0</v>
      </c>
      <c r="M13" s="87" t="str">
        <f t="shared" si="1"/>
        <v/>
      </c>
      <c r="N13" s="1185"/>
    </row>
    <row r="14" spans="1:14" ht="15" customHeight="1" thickBot="1">
      <c r="A14" s="59"/>
      <c r="B14" s="60"/>
      <c r="C14" s="78"/>
      <c r="D14" s="78"/>
      <c r="E14" s="78"/>
      <c r="F14" s="78"/>
      <c r="G14" s="78"/>
      <c r="H14" s="78"/>
      <c r="I14" s="78"/>
      <c r="J14" s="78"/>
      <c r="K14" s="78"/>
      <c r="L14" s="56">
        <f t="shared" si="0"/>
        <v>0</v>
      </c>
      <c r="M14" s="88" t="str">
        <f t="shared" si="1"/>
        <v/>
      </c>
      <c r="N14" s="1185"/>
    </row>
    <row r="15" spans="1:14" ht="13.5" thickBot="1">
      <c r="A15" s="61" t="s">
        <v>932</v>
      </c>
      <c r="B15" s="62">
        <f t="shared" ref="B15:L15" si="2">B8+SUM(B10:B14)</f>
        <v>0</v>
      </c>
      <c r="C15" s="62">
        <f t="shared" si="2"/>
        <v>0</v>
      </c>
      <c r="D15" s="62">
        <f t="shared" si="2"/>
        <v>0</v>
      </c>
      <c r="E15" s="62">
        <f t="shared" si="2"/>
        <v>0</v>
      </c>
      <c r="F15" s="62">
        <f t="shared" si="2"/>
        <v>0</v>
      </c>
      <c r="G15" s="62">
        <f t="shared" si="2"/>
        <v>0</v>
      </c>
      <c r="H15" s="62">
        <f t="shared" si="2"/>
        <v>0</v>
      </c>
      <c r="I15" s="62">
        <f t="shared" si="2"/>
        <v>0</v>
      </c>
      <c r="J15" s="62">
        <f t="shared" si="2"/>
        <v>0</v>
      </c>
      <c r="K15" s="62">
        <f t="shared" si="2"/>
        <v>0</v>
      </c>
      <c r="L15" s="62">
        <f t="shared" si="2"/>
        <v>0</v>
      </c>
      <c r="M15" s="63" t="str">
        <f t="shared" si="1"/>
        <v/>
      </c>
      <c r="N15" s="1185"/>
    </row>
    <row r="16" spans="1:14">
      <c r="A16" s="64"/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1185"/>
    </row>
    <row r="17" spans="1:14" ht="13.5" thickBot="1">
      <c r="A17" s="67" t="s">
        <v>931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1185"/>
    </row>
    <row r="18" spans="1:14">
      <c r="A18" s="70" t="s">
        <v>935</v>
      </c>
      <c r="B18" s="51"/>
      <c r="C18" s="71"/>
      <c r="D18" s="71"/>
      <c r="E18" s="82"/>
      <c r="F18" s="71"/>
      <c r="G18" s="71"/>
      <c r="H18" s="71"/>
      <c r="I18" s="71"/>
      <c r="J18" s="71"/>
      <c r="K18" s="71"/>
      <c r="L18" s="72">
        <f t="shared" ref="L18:L23" si="3">+J18+K18</f>
        <v>0</v>
      </c>
      <c r="M18" s="86" t="str">
        <f t="shared" ref="M18:M24" si="4">IF((C18&lt;&gt;0),ROUND((L18/C18)*100,1),"")</f>
        <v/>
      </c>
      <c r="N18" s="1185"/>
    </row>
    <row r="19" spans="1:14">
      <c r="A19" s="73" t="s">
        <v>936</v>
      </c>
      <c r="B19" s="54"/>
      <c r="C19" s="74"/>
      <c r="D19" s="74"/>
      <c r="E19" s="74"/>
      <c r="F19" s="74"/>
      <c r="G19" s="74"/>
      <c r="H19" s="74"/>
      <c r="I19" s="74"/>
      <c r="J19" s="74"/>
      <c r="K19" s="74"/>
      <c r="L19" s="75">
        <f t="shared" si="3"/>
        <v>0</v>
      </c>
      <c r="M19" s="87" t="str">
        <f t="shared" si="4"/>
        <v/>
      </c>
      <c r="N19" s="1185"/>
    </row>
    <row r="20" spans="1:14">
      <c r="A20" s="73" t="s">
        <v>937</v>
      </c>
      <c r="B20" s="58"/>
      <c r="C20" s="74"/>
      <c r="D20" s="74"/>
      <c r="E20" s="74"/>
      <c r="F20" s="74"/>
      <c r="G20" s="74"/>
      <c r="H20" s="74"/>
      <c r="I20" s="74"/>
      <c r="J20" s="74"/>
      <c r="K20" s="74"/>
      <c r="L20" s="75">
        <f t="shared" si="3"/>
        <v>0</v>
      </c>
      <c r="M20" s="87" t="str">
        <f t="shared" si="4"/>
        <v/>
      </c>
      <c r="N20" s="1185"/>
    </row>
    <row r="21" spans="1:14">
      <c r="A21" s="73" t="s">
        <v>938</v>
      </c>
      <c r="B21" s="58"/>
      <c r="C21" s="74"/>
      <c r="D21" s="74"/>
      <c r="E21" s="74"/>
      <c r="F21" s="74"/>
      <c r="G21" s="74"/>
      <c r="H21" s="74"/>
      <c r="I21" s="74"/>
      <c r="J21" s="74"/>
      <c r="K21" s="74"/>
      <c r="L21" s="75">
        <f t="shared" si="3"/>
        <v>0</v>
      </c>
      <c r="M21" s="87" t="str">
        <f t="shared" si="4"/>
        <v/>
      </c>
      <c r="N21" s="1185"/>
    </row>
    <row r="22" spans="1:14">
      <c r="A22" s="76"/>
      <c r="B22" s="58"/>
      <c r="C22" s="74"/>
      <c r="D22" s="74"/>
      <c r="E22" s="74"/>
      <c r="F22" s="74"/>
      <c r="G22" s="74"/>
      <c r="H22" s="74"/>
      <c r="I22" s="74"/>
      <c r="J22" s="74"/>
      <c r="K22" s="74"/>
      <c r="L22" s="75">
        <f t="shared" si="3"/>
        <v>0</v>
      </c>
      <c r="M22" s="87" t="str">
        <f t="shared" si="4"/>
        <v/>
      </c>
      <c r="N22" s="1185"/>
    </row>
    <row r="23" spans="1:14" ht="13.5" thickBot="1">
      <c r="A23" s="77"/>
      <c r="B23" s="60"/>
      <c r="C23" s="78"/>
      <c r="D23" s="78"/>
      <c r="E23" s="78"/>
      <c r="F23" s="78"/>
      <c r="G23" s="78"/>
      <c r="H23" s="78"/>
      <c r="I23" s="78"/>
      <c r="J23" s="78"/>
      <c r="K23" s="78"/>
      <c r="L23" s="75">
        <f t="shared" si="3"/>
        <v>0</v>
      </c>
      <c r="M23" s="88" t="str">
        <f t="shared" si="4"/>
        <v/>
      </c>
      <c r="N23" s="1185"/>
    </row>
    <row r="24" spans="1:14" ht="13.5" thickBot="1">
      <c r="A24" s="79" t="s">
        <v>916</v>
      </c>
      <c r="B24" s="62">
        <f t="shared" ref="B24:L24" si="5">SUM(B18:B23)</f>
        <v>0</v>
      </c>
      <c r="C24" s="62">
        <f t="shared" si="5"/>
        <v>0</v>
      </c>
      <c r="D24" s="62">
        <f t="shared" si="5"/>
        <v>0</v>
      </c>
      <c r="E24" s="62">
        <f t="shared" si="5"/>
        <v>0</v>
      </c>
      <c r="F24" s="62">
        <f t="shared" si="5"/>
        <v>0</v>
      </c>
      <c r="G24" s="62">
        <f t="shared" si="5"/>
        <v>0</v>
      </c>
      <c r="H24" s="62">
        <f t="shared" si="5"/>
        <v>0</v>
      </c>
      <c r="I24" s="62">
        <f t="shared" si="5"/>
        <v>0</v>
      </c>
      <c r="J24" s="62">
        <f t="shared" si="5"/>
        <v>0</v>
      </c>
      <c r="K24" s="62">
        <f t="shared" si="5"/>
        <v>0</v>
      </c>
      <c r="L24" s="62">
        <f t="shared" si="5"/>
        <v>0</v>
      </c>
      <c r="M24" s="63" t="str">
        <f t="shared" si="4"/>
        <v/>
      </c>
      <c r="N24" s="1185"/>
    </row>
    <row r="25" spans="1:14">
      <c r="A25" s="1195" t="s">
        <v>1013</v>
      </c>
      <c r="B25" s="1195"/>
      <c r="C25" s="1195"/>
      <c r="D25" s="1195"/>
      <c r="E25" s="1195"/>
      <c r="F25" s="1195"/>
      <c r="G25" s="1195"/>
      <c r="H25" s="1195"/>
      <c r="I25" s="1195"/>
      <c r="J25" s="1195"/>
      <c r="K25" s="1195"/>
      <c r="L25" s="1195"/>
      <c r="M25" s="1195"/>
      <c r="N25" s="1185"/>
    </row>
    <row r="26" spans="1:14" ht="5.2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185"/>
    </row>
    <row r="27" spans="1:14" ht="15.75">
      <c r="A27" s="1191" t="str">
        <f>+CONCATENATE("Önkormányzaton kívüli EU-s projekthez történő hozzájárulás ",LEFT(ÖSSZEFÜGGÉSEK!A4,4),". évi előirányzata és teljesítése")</f>
        <v>Önkormányzaton kívüli EU-s projekthez történő hozzájárulás 2015. évi előirányzata és teljesítése</v>
      </c>
      <c r="B27" s="1191"/>
      <c r="C27" s="1191"/>
      <c r="D27" s="1191"/>
      <c r="E27" s="1191"/>
      <c r="F27" s="1191"/>
      <c r="G27" s="1191"/>
      <c r="H27" s="1191"/>
      <c r="I27" s="1191"/>
      <c r="J27" s="1191"/>
      <c r="K27" s="1191"/>
      <c r="L27" s="1191"/>
      <c r="M27" s="1191"/>
      <c r="N27" s="1185"/>
    </row>
    <row r="28" spans="1:14" ht="12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1188" t="s">
        <v>883</v>
      </c>
      <c r="M28" s="1188"/>
      <c r="N28" s="1185"/>
    </row>
    <row r="29" spans="1:14" ht="21.75" thickBot="1">
      <c r="A29" s="1206" t="s">
        <v>933</v>
      </c>
      <c r="B29" s="1207"/>
      <c r="C29" s="1207"/>
      <c r="D29" s="1207"/>
      <c r="E29" s="1207"/>
      <c r="F29" s="1207"/>
      <c r="G29" s="1207"/>
      <c r="H29" s="1207"/>
      <c r="I29" s="1207"/>
      <c r="J29" s="1207"/>
      <c r="K29" s="81" t="s">
        <v>1345</v>
      </c>
      <c r="L29" s="81" t="s">
        <v>1344</v>
      </c>
      <c r="M29" s="81" t="s">
        <v>1018</v>
      </c>
      <c r="N29" s="1185"/>
    </row>
    <row r="30" spans="1:14">
      <c r="A30" s="1189"/>
      <c r="B30" s="1190"/>
      <c r="C30" s="1190"/>
      <c r="D30" s="1190"/>
      <c r="E30" s="1190"/>
      <c r="F30" s="1190"/>
      <c r="G30" s="1190"/>
      <c r="H30" s="1190"/>
      <c r="I30" s="1190"/>
      <c r="J30" s="1190"/>
      <c r="K30" s="82"/>
      <c r="L30" s="83"/>
      <c r="M30" s="83"/>
      <c r="N30" s="1185"/>
    </row>
    <row r="31" spans="1:14" ht="13.5" thickBot="1">
      <c r="A31" s="1192"/>
      <c r="B31" s="1193"/>
      <c r="C31" s="1193"/>
      <c r="D31" s="1193"/>
      <c r="E31" s="1193"/>
      <c r="F31" s="1193"/>
      <c r="G31" s="1193"/>
      <c r="H31" s="1193"/>
      <c r="I31" s="1193"/>
      <c r="J31" s="1193"/>
      <c r="K31" s="84"/>
      <c r="L31" s="78"/>
      <c r="M31" s="78"/>
      <c r="N31" s="1185"/>
    </row>
    <row r="32" spans="1:14" ht="13.5" thickBot="1">
      <c r="A32" s="1204" t="s">
        <v>877</v>
      </c>
      <c r="B32" s="1205"/>
      <c r="C32" s="1205"/>
      <c r="D32" s="1205"/>
      <c r="E32" s="1205"/>
      <c r="F32" s="1205"/>
      <c r="G32" s="1205"/>
      <c r="H32" s="1205"/>
      <c r="I32" s="1205"/>
      <c r="J32" s="1205"/>
      <c r="K32" s="85">
        <f>SUM(K30:K31)</f>
        <v>0</v>
      </c>
      <c r="L32" s="85">
        <f>SUM(L30:L31)</f>
        <v>0</v>
      </c>
      <c r="M32" s="85">
        <f>SUM(M30:M31)</f>
        <v>0</v>
      </c>
      <c r="N32" s="1185"/>
    </row>
    <row r="33" spans="1:14">
      <c r="N33" s="1160"/>
    </row>
    <row r="48" spans="1:14">
      <c r="A48" s="9"/>
    </row>
  </sheetData>
  <mergeCells count="21">
    <mergeCell ref="A32:J32"/>
    <mergeCell ref="F6:G6"/>
    <mergeCell ref="A29:J29"/>
    <mergeCell ref="A25:M25"/>
    <mergeCell ref="A3:A6"/>
    <mergeCell ref="B4:B5"/>
    <mergeCell ref="J3:M5"/>
    <mergeCell ref="H6:I6"/>
    <mergeCell ref="C4:C5"/>
    <mergeCell ref="B3:I3"/>
    <mergeCell ref="D4:I4"/>
    <mergeCell ref="N1:N32"/>
    <mergeCell ref="D6:E6"/>
    <mergeCell ref="A1:C1"/>
    <mergeCell ref="L2:M2"/>
    <mergeCell ref="A30:J30"/>
    <mergeCell ref="A27:M27"/>
    <mergeCell ref="A31:J31"/>
    <mergeCell ref="B6:C6"/>
    <mergeCell ref="D1:M1"/>
    <mergeCell ref="L28:M28"/>
  </mergeCells>
  <phoneticPr fontId="0" type="noConversion"/>
  <printOptions horizontalCentered="1"/>
  <pageMargins left="0.34" right="0.39" top="0.94" bottom="0.62" header="0.16" footer="0.34"/>
  <pageSetup paperSize="9" orientation="landscape" horizontalDpi="300" verticalDpi="300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F149"/>
  <sheetViews>
    <sheetView view="pageBreakPreview" zoomScale="6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CV1"/>
    </sheetView>
  </sheetViews>
  <sheetFormatPr defaultRowHeight="12.75"/>
  <cols>
    <col min="1" max="1" width="0.5" style="451" hidden="1" customWidth="1"/>
    <col min="2" max="2" width="11.83203125" style="558" customWidth="1"/>
    <col min="3" max="3" width="100.1640625" style="540" customWidth="1"/>
    <col min="4" max="4" width="13.5" style="611" customWidth="1"/>
    <col min="5" max="102" width="13.5" style="197" customWidth="1"/>
    <col min="103" max="16384" width="9.33203125" style="1"/>
  </cols>
  <sheetData>
    <row r="1" spans="1:110" customFormat="1" ht="15.75" thickBot="1">
      <c r="A1" s="1220" t="s">
        <v>414</v>
      </c>
      <c r="B1" s="1221"/>
      <c r="C1" s="1221"/>
      <c r="D1" s="1221"/>
      <c r="E1" s="1221"/>
      <c r="F1" s="1221"/>
      <c r="G1" s="1221"/>
      <c r="H1" s="1221"/>
      <c r="I1" s="1221"/>
      <c r="J1" s="1221"/>
      <c r="K1" s="1221"/>
      <c r="L1" s="1221"/>
      <c r="M1" s="1221"/>
      <c r="N1" s="1221"/>
      <c r="O1" s="1221"/>
      <c r="P1" s="1221"/>
      <c r="Q1" s="1221"/>
      <c r="R1" s="1221"/>
      <c r="S1" s="1221"/>
      <c r="T1" s="1221"/>
      <c r="U1" s="1221"/>
      <c r="V1" s="1221"/>
      <c r="W1" s="1221"/>
      <c r="X1" s="1221"/>
      <c r="Y1" s="1221"/>
      <c r="Z1" s="1221"/>
      <c r="AA1" s="1221"/>
      <c r="AB1" s="1221"/>
      <c r="AC1" s="1221"/>
      <c r="AD1" s="1221"/>
      <c r="AE1" s="1221"/>
      <c r="AF1" s="1221"/>
      <c r="AG1" s="1221"/>
      <c r="AH1" s="1221"/>
      <c r="AI1" s="1221"/>
      <c r="AJ1" s="1221"/>
      <c r="AK1" s="1221"/>
      <c r="AL1" s="1221"/>
      <c r="AM1" s="1221"/>
      <c r="AN1" s="1221"/>
      <c r="AO1" s="1221"/>
      <c r="AP1" s="1221"/>
      <c r="AQ1" s="1221"/>
      <c r="AR1" s="1221"/>
      <c r="AS1" s="1221"/>
      <c r="AT1" s="1221"/>
      <c r="AU1" s="1221"/>
      <c r="AV1" s="1221"/>
      <c r="AW1" s="1221"/>
      <c r="AX1" s="1221"/>
      <c r="AY1" s="1221"/>
      <c r="AZ1" s="1221"/>
      <c r="BA1" s="1221"/>
      <c r="BB1" s="1221"/>
      <c r="BC1" s="1221"/>
      <c r="BD1" s="1221"/>
      <c r="BE1" s="1221"/>
      <c r="BF1" s="1221"/>
      <c r="BG1" s="1221"/>
      <c r="BH1" s="1221"/>
      <c r="BI1" s="1221"/>
      <c r="BJ1" s="1221"/>
      <c r="BK1" s="1221"/>
      <c r="BL1" s="1221"/>
      <c r="BM1" s="1221"/>
      <c r="BN1" s="1221"/>
      <c r="BO1" s="1221"/>
      <c r="BP1" s="1221"/>
      <c r="BQ1" s="1221"/>
      <c r="BR1" s="1221"/>
      <c r="BS1" s="1221"/>
      <c r="BT1" s="1221"/>
      <c r="BU1" s="1221"/>
      <c r="BV1" s="1221"/>
      <c r="BW1" s="1221"/>
      <c r="BX1" s="1221"/>
      <c r="BY1" s="1221"/>
      <c r="BZ1" s="1221"/>
      <c r="CA1" s="1221"/>
      <c r="CB1" s="1221"/>
      <c r="CC1" s="1221"/>
      <c r="CD1" s="1221"/>
      <c r="CE1" s="1221"/>
      <c r="CF1" s="1221"/>
      <c r="CG1" s="1221"/>
      <c r="CH1" s="1221"/>
      <c r="CI1" s="1221"/>
      <c r="CJ1" s="1221"/>
      <c r="CK1" s="1221"/>
      <c r="CL1" s="1221"/>
      <c r="CM1" s="1221"/>
      <c r="CN1" s="1221"/>
      <c r="CO1" s="1221"/>
      <c r="CP1" s="1221"/>
      <c r="CQ1" s="1221"/>
      <c r="CR1" s="1221"/>
      <c r="CS1" s="1221"/>
      <c r="CT1" s="1221"/>
      <c r="CU1" s="1221"/>
      <c r="CV1" s="1221"/>
      <c r="CW1" s="612"/>
      <c r="CX1" s="612"/>
      <c r="CY1" s="462"/>
    </row>
    <row r="2" spans="1:110" customFormat="1" ht="12.75" customHeight="1">
      <c r="A2" s="1222" t="s">
        <v>1347</v>
      </c>
      <c r="B2" s="1223"/>
      <c r="C2" s="692" t="s">
        <v>986</v>
      </c>
      <c r="D2" s="1212" t="s">
        <v>91</v>
      </c>
      <c r="E2" s="1213"/>
      <c r="F2" s="1215"/>
      <c r="G2" s="1214" t="s">
        <v>830</v>
      </c>
      <c r="H2" s="1213"/>
      <c r="I2" s="1215"/>
      <c r="J2" s="1214" t="s">
        <v>94</v>
      </c>
      <c r="K2" s="1213"/>
      <c r="L2" s="1215"/>
      <c r="M2" s="1212" t="s">
        <v>158</v>
      </c>
      <c r="N2" s="1213"/>
      <c r="O2" s="1215"/>
      <c r="P2" s="1214" t="s">
        <v>160</v>
      </c>
      <c r="Q2" s="1213"/>
      <c r="R2" s="1215"/>
      <c r="S2" s="1214" t="s">
        <v>200</v>
      </c>
      <c r="T2" s="1213"/>
      <c r="U2" s="1215"/>
      <c r="V2" s="1214" t="s">
        <v>89</v>
      </c>
      <c r="W2" s="1213"/>
      <c r="X2" s="1215"/>
      <c r="Y2" s="1214" t="s">
        <v>92</v>
      </c>
      <c r="Z2" s="1213"/>
      <c r="AA2" s="1215"/>
      <c r="AB2" s="1214" t="s">
        <v>90</v>
      </c>
      <c r="AC2" s="1213"/>
      <c r="AD2" s="1215"/>
      <c r="AE2" s="1214" t="s">
        <v>93</v>
      </c>
      <c r="AF2" s="1213"/>
      <c r="AG2" s="1215"/>
      <c r="AH2" s="1214" t="s">
        <v>834</v>
      </c>
      <c r="AI2" s="1213"/>
      <c r="AJ2" s="1215"/>
      <c r="AK2" s="1214" t="s">
        <v>32</v>
      </c>
      <c r="AL2" s="1213"/>
      <c r="AM2" s="1215"/>
      <c r="AN2" s="1237" t="s">
        <v>27</v>
      </c>
      <c r="AO2" s="1238"/>
      <c r="AP2" s="1239"/>
      <c r="AQ2" s="1237" t="s">
        <v>28</v>
      </c>
      <c r="AR2" s="1238"/>
      <c r="AS2" s="1239"/>
      <c r="AT2" s="1212" t="s">
        <v>95</v>
      </c>
      <c r="AU2" s="1213"/>
      <c r="AV2" s="1215"/>
      <c r="AW2" s="1214" t="s">
        <v>96</v>
      </c>
      <c r="AX2" s="1213"/>
      <c r="AY2" s="1215"/>
      <c r="AZ2" s="1214" t="s">
        <v>97</v>
      </c>
      <c r="BA2" s="1213"/>
      <c r="BB2" s="1215"/>
      <c r="BC2" s="1214" t="s">
        <v>98</v>
      </c>
      <c r="BD2" s="1213"/>
      <c r="BE2" s="1215"/>
      <c r="BF2" s="1214" t="s">
        <v>37</v>
      </c>
      <c r="BG2" s="1213"/>
      <c r="BH2" s="1215"/>
      <c r="BI2" s="1214" t="s">
        <v>99</v>
      </c>
      <c r="BJ2" s="1213"/>
      <c r="BK2" s="1215"/>
      <c r="BL2" s="1212" t="s">
        <v>100</v>
      </c>
      <c r="BM2" s="1213"/>
      <c r="BN2" s="1215"/>
      <c r="BO2" s="1214" t="s">
        <v>101</v>
      </c>
      <c r="BP2" s="1213"/>
      <c r="BQ2" s="1215"/>
      <c r="BR2" s="1214" t="s">
        <v>198</v>
      </c>
      <c r="BS2" s="1213"/>
      <c r="BT2" s="1215"/>
      <c r="BU2" s="1212" t="s">
        <v>198</v>
      </c>
      <c r="BV2" s="1213"/>
      <c r="BW2" s="1215"/>
      <c r="BX2" s="1212" t="s">
        <v>662</v>
      </c>
      <c r="BY2" s="1213"/>
      <c r="BZ2" s="1215"/>
      <c r="CA2" s="1212" t="s">
        <v>106</v>
      </c>
      <c r="CB2" s="1213"/>
      <c r="CC2" s="1215"/>
      <c r="CD2" s="1214" t="s">
        <v>663</v>
      </c>
      <c r="CE2" s="1213"/>
      <c r="CF2" s="1215"/>
      <c r="CG2" s="1212" t="s">
        <v>167</v>
      </c>
      <c r="CH2" s="1213"/>
      <c r="CI2" s="1215"/>
      <c r="CJ2" s="1212" t="s">
        <v>108</v>
      </c>
      <c r="CK2" s="1213"/>
      <c r="CL2" s="1213"/>
      <c r="CM2" s="1212" t="s">
        <v>202</v>
      </c>
      <c r="CN2" s="1213"/>
      <c r="CO2" s="1213"/>
      <c r="CP2" s="1212" t="s">
        <v>110</v>
      </c>
      <c r="CQ2" s="1213"/>
      <c r="CR2" s="1213"/>
      <c r="CS2" s="1212" t="s">
        <v>169</v>
      </c>
      <c r="CT2" s="1213"/>
      <c r="CU2" s="1213"/>
      <c r="CV2" s="1228" t="s">
        <v>102</v>
      </c>
      <c r="CW2" s="1229"/>
      <c r="CX2" s="1230"/>
      <c r="CY2" s="462"/>
    </row>
    <row r="3" spans="1:110" customFormat="1" ht="39.75" customHeight="1" thickBot="1">
      <c r="A3" s="1224"/>
      <c r="B3" s="1225"/>
      <c r="C3" s="693" t="s">
        <v>162</v>
      </c>
      <c r="D3" s="1216" t="s">
        <v>59</v>
      </c>
      <c r="E3" s="1217"/>
      <c r="F3" s="1218"/>
      <c r="G3" s="1216" t="s">
        <v>82</v>
      </c>
      <c r="H3" s="1217"/>
      <c r="I3" s="1218"/>
      <c r="J3" s="1216" t="s">
        <v>831</v>
      </c>
      <c r="K3" s="1217"/>
      <c r="L3" s="1218"/>
      <c r="M3" s="1219" t="s">
        <v>159</v>
      </c>
      <c r="N3" s="1217"/>
      <c r="O3" s="1218"/>
      <c r="P3" s="1219" t="s">
        <v>161</v>
      </c>
      <c r="Q3" s="1217"/>
      <c r="R3" s="1218"/>
      <c r="S3" s="1216" t="s">
        <v>201</v>
      </c>
      <c r="T3" s="1217"/>
      <c r="U3" s="1218"/>
      <c r="V3" s="1216" t="s">
        <v>832</v>
      </c>
      <c r="W3" s="1217"/>
      <c r="X3" s="1218"/>
      <c r="Y3" s="1216" t="s">
        <v>64</v>
      </c>
      <c r="Z3" s="1217"/>
      <c r="AA3" s="1218"/>
      <c r="AB3" s="1216" t="s">
        <v>58</v>
      </c>
      <c r="AC3" s="1217"/>
      <c r="AD3" s="1218"/>
      <c r="AE3" s="1219" t="s">
        <v>833</v>
      </c>
      <c r="AF3" s="1217"/>
      <c r="AG3" s="1217"/>
      <c r="AH3" s="1217" t="s">
        <v>835</v>
      </c>
      <c r="AI3" s="1217"/>
      <c r="AJ3" s="1218"/>
      <c r="AK3" s="1216" t="s">
        <v>60</v>
      </c>
      <c r="AL3" s="1217"/>
      <c r="AM3" s="1218"/>
      <c r="AN3" s="1234" t="s">
        <v>55</v>
      </c>
      <c r="AO3" s="1235"/>
      <c r="AP3" s="1236"/>
      <c r="AQ3" s="1234" t="s">
        <v>56</v>
      </c>
      <c r="AR3" s="1235"/>
      <c r="AS3" s="1236"/>
      <c r="AT3" s="1216" t="s">
        <v>68</v>
      </c>
      <c r="AU3" s="1217"/>
      <c r="AV3" s="1218"/>
      <c r="AW3" s="1219" t="s">
        <v>103</v>
      </c>
      <c r="AX3" s="1217"/>
      <c r="AY3" s="1218"/>
      <c r="AZ3" s="1216" t="s">
        <v>71</v>
      </c>
      <c r="BA3" s="1240"/>
      <c r="BB3" s="1241"/>
      <c r="BC3" s="1216" t="s">
        <v>72</v>
      </c>
      <c r="BD3" s="1217"/>
      <c r="BE3" s="1218"/>
      <c r="BF3" s="1216" t="s">
        <v>67</v>
      </c>
      <c r="BG3" s="1217"/>
      <c r="BH3" s="1218"/>
      <c r="BI3" s="1219" t="s">
        <v>104</v>
      </c>
      <c r="BJ3" s="1217"/>
      <c r="BK3" s="1218"/>
      <c r="BL3" s="1219" t="s">
        <v>105</v>
      </c>
      <c r="BM3" s="1217"/>
      <c r="BN3" s="1218"/>
      <c r="BO3" s="1216" t="s">
        <v>79</v>
      </c>
      <c r="BP3" s="1217"/>
      <c r="BQ3" s="1218"/>
      <c r="BR3" s="1219" t="s">
        <v>836</v>
      </c>
      <c r="BS3" s="1217"/>
      <c r="BT3" s="1217"/>
      <c r="BU3" s="1217" t="s">
        <v>837</v>
      </c>
      <c r="BV3" s="1217"/>
      <c r="BW3" s="1218"/>
      <c r="BX3" s="1219" t="s">
        <v>53</v>
      </c>
      <c r="BY3" s="1217"/>
      <c r="BZ3" s="1217"/>
      <c r="CA3" s="1219" t="s">
        <v>107</v>
      </c>
      <c r="CB3" s="1217"/>
      <c r="CC3" s="1217"/>
      <c r="CD3" s="1216" t="s">
        <v>80</v>
      </c>
      <c r="CE3" s="1217"/>
      <c r="CF3" s="1218"/>
      <c r="CG3" s="1219" t="s">
        <v>168</v>
      </c>
      <c r="CH3" s="1217"/>
      <c r="CI3" s="1217"/>
      <c r="CJ3" s="1219" t="s">
        <v>109</v>
      </c>
      <c r="CK3" s="1217"/>
      <c r="CL3" s="1217"/>
      <c r="CM3" s="1219" t="s">
        <v>203</v>
      </c>
      <c r="CN3" s="1217"/>
      <c r="CO3" s="1217"/>
      <c r="CP3" s="1219" t="s">
        <v>111</v>
      </c>
      <c r="CQ3" s="1217"/>
      <c r="CR3" s="1217"/>
      <c r="CS3" s="1219" t="s">
        <v>170</v>
      </c>
      <c r="CT3" s="1217"/>
      <c r="CU3" s="1217"/>
      <c r="CV3" s="1231"/>
      <c r="CW3" s="1232"/>
      <c r="CX3" s="1233"/>
      <c r="CY3" s="462"/>
    </row>
    <row r="4" spans="1:110" customFormat="1" ht="15.75" thickBot="1">
      <c r="A4" s="462"/>
      <c r="B4" s="539"/>
      <c r="C4" s="694"/>
      <c r="D4" s="1208" t="s">
        <v>84</v>
      </c>
      <c r="E4" s="1209"/>
      <c r="F4" s="614"/>
      <c r="G4" s="1208" t="s">
        <v>84</v>
      </c>
      <c r="H4" s="1209"/>
      <c r="I4" s="614"/>
      <c r="J4" s="1208" t="s">
        <v>84</v>
      </c>
      <c r="K4" s="1209"/>
      <c r="L4" s="614"/>
      <c r="M4" s="1208" t="s">
        <v>84</v>
      </c>
      <c r="N4" s="1209"/>
      <c r="O4" s="614"/>
      <c r="P4" s="1208" t="s">
        <v>84</v>
      </c>
      <c r="Q4" s="1209"/>
      <c r="R4" s="614"/>
      <c r="S4" s="1208" t="s">
        <v>84</v>
      </c>
      <c r="T4" s="1209"/>
      <c r="U4" s="614"/>
      <c r="V4" s="1208" t="s">
        <v>84</v>
      </c>
      <c r="W4" s="1209"/>
      <c r="X4" s="614"/>
      <c r="Y4" s="1208" t="s">
        <v>84</v>
      </c>
      <c r="Z4" s="1209"/>
      <c r="AA4" s="614"/>
      <c r="AB4" s="1208" t="s">
        <v>84</v>
      </c>
      <c r="AC4" s="1209"/>
      <c r="AD4" s="614"/>
      <c r="AE4" s="1208" t="s">
        <v>84</v>
      </c>
      <c r="AF4" s="1209"/>
      <c r="AG4" s="614"/>
      <c r="AH4" s="1208" t="s">
        <v>84</v>
      </c>
      <c r="AI4" s="1209"/>
      <c r="AJ4" s="614"/>
      <c r="AK4" s="1208" t="s">
        <v>84</v>
      </c>
      <c r="AL4" s="1209"/>
      <c r="AM4" s="614"/>
      <c r="AN4" s="1208" t="s">
        <v>84</v>
      </c>
      <c r="AO4" s="1209"/>
      <c r="AP4" s="614"/>
      <c r="AQ4" s="1208" t="s">
        <v>84</v>
      </c>
      <c r="AR4" s="1209"/>
      <c r="AS4" s="614"/>
      <c r="AT4" s="1208" t="s">
        <v>84</v>
      </c>
      <c r="AU4" s="1209"/>
      <c r="AV4" s="614"/>
      <c r="AW4" s="1208" t="s">
        <v>84</v>
      </c>
      <c r="AX4" s="1209"/>
      <c r="AY4" s="614"/>
      <c r="AZ4" s="1208" t="s">
        <v>84</v>
      </c>
      <c r="BA4" s="1209"/>
      <c r="BB4" s="614"/>
      <c r="BC4" s="1208" t="s">
        <v>84</v>
      </c>
      <c r="BD4" s="1209"/>
      <c r="BE4" s="614"/>
      <c r="BF4" s="1208" t="s">
        <v>84</v>
      </c>
      <c r="BG4" s="1209"/>
      <c r="BH4" s="614"/>
      <c r="BI4" s="1208" t="s">
        <v>84</v>
      </c>
      <c r="BJ4" s="1209"/>
      <c r="BK4" s="614"/>
      <c r="BL4" s="1208" t="s">
        <v>84</v>
      </c>
      <c r="BM4" s="1209"/>
      <c r="BN4" s="614"/>
      <c r="BO4" s="1208" t="s">
        <v>84</v>
      </c>
      <c r="BP4" s="1209"/>
      <c r="BQ4" s="614"/>
      <c r="BR4" s="1208" t="s">
        <v>84</v>
      </c>
      <c r="BS4" s="1209"/>
      <c r="BT4" s="614"/>
      <c r="BU4" s="1208" t="s">
        <v>84</v>
      </c>
      <c r="BV4" s="1209"/>
      <c r="BW4" s="614"/>
      <c r="BX4" s="1208" t="s">
        <v>84</v>
      </c>
      <c r="BY4" s="1209"/>
      <c r="BZ4" s="614"/>
      <c r="CA4" s="1208" t="s">
        <v>84</v>
      </c>
      <c r="CB4" s="1209"/>
      <c r="CC4" s="614"/>
      <c r="CD4" s="1208" t="s">
        <v>84</v>
      </c>
      <c r="CE4" s="1209"/>
      <c r="CF4" s="614"/>
      <c r="CG4" s="1208" t="s">
        <v>84</v>
      </c>
      <c r="CH4" s="1209"/>
      <c r="CI4" s="614"/>
      <c r="CJ4" s="1208" t="s">
        <v>84</v>
      </c>
      <c r="CK4" s="1209"/>
      <c r="CL4" s="614"/>
      <c r="CM4" s="1208" t="s">
        <v>84</v>
      </c>
      <c r="CN4" s="1209"/>
      <c r="CO4" s="614"/>
      <c r="CP4" s="1208" t="s">
        <v>84</v>
      </c>
      <c r="CQ4" s="1209"/>
      <c r="CR4" s="614"/>
      <c r="CS4" s="1208" t="s">
        <v>84</v>
      </c>
      <c r="CT4" s="1209"/>
      <c r="CU4" s="614"/>
      <c r="CV4" s="1210" t="s">
        <v>84</v>
      </c>
      <c r="CW4" s="1211"/>
      <c r="CX4" s="628"/>
      <c r="CY4" s="462"/>
    </row>
    <row r="5" spans="1:110" customFormat="1" ht="15.75" customHeight="1" thickBot="1">
      <c r="A5" s="1226" t="s">
        <v>980</v>
      </c>
      <c r="B5" s="1227"/>
      <c r="C5" s="704" t="s">
        <v>878</v>
      </c>
      <c r="D5" s="626" t="s">
        <v>1019</v>
      </c>
      <c r="E5" s="613" t="s">
        <v>1020</v>
      </c>
      <c r="F5" s="627" t="s">
        <v>1018</v>
      </c>
      <c r="G5" s="626" t="s">
        <v>1019</v>
      </c>
      <c r="H5" s="613" t="s">
        <v>1020</v>
      </c>
      <c r="I5" s="627" t="s">
        <v>1018</v>
      </c>
      <c r="J5" s="626" t="s">
        <v>1019</v>
      </c>
      <c r="K5" s="613" t="s">
        <v>1020</v>
      </c>
      <c r="L5" s="627" t="s">
        <v>1018</v>
      </c>
      <c r="M5" s="626" t="s">
        <v>1019</v>
      </c>
      <c r="N5" s="613" t="s">
        <v>1020</v>
      </c>
      <c r="O5" s="627" t="s">
        <v>1018</v>
      </c>
      <c r="P5" s="626" t="s">
        <v>1019</v>
      </c>
      <c r="Q5" s="613" t="s">
        <v>1020</v>
      </c>
      <c r="R5" s="627" t="s">
        <v>1018</v>
      </c>
      <c r="S5" s="626" t="s">
        <v>1019</v>
      </c>
      <c r="T5" s="613" t="s">
        <v>1020</v>
      </c>
      <c r="U5" s="627" t="s">
        <v>1018</v>
      </c>
      <c r="V5" s="626" t="s">
        <v>1019</v>
      </c>
      <c r="W5" s="613" t="s">
        <v>1020</v>
      </c>
      <c r="X5" s="627" t="s">
        <v>1018</v>
      </c>
      <c r="Y5" s="626" t="s">
        <v>1019</v>
      </c>
      <c r="Z5" s="613" t="s">
        <v>1020</v>
      </c>
      <c r="AA5" s="627" t="s">
        <v>1018</v>
      </c>
      <c r="AB5" s="626" t="s">
        <v>1019</v>
      </c>
      <c r="AC5" s="613" t="s">
        <v>1020</v>
      </c>
      <c r="AD5" s="627" t="s">
        <v>1018</v>
      </c>
      <c r="AE5" s="626" t="s">
        <v>1019</v>
      </c>
      <c r="AF5" s="613" t="s">
        <v>1020</v>
      </c>
      <c r="AG5" s="627" t="s">
        <v>1018</v>
      </c>
      <c r="AH5" s="626" t="s">
        <v>1019</v>
      </c>
      <c r="AI5" s="613" t="s">
        <v>1020</v>
      </c>
      <c r="AJ5" s="627" t="s">
        <v>1018</v>
      </c>
      <c r="AK5" s="626" t="s">
        <v>1019</v>
      </c>
      <c r="AL5" s="613" t="s">
        <v>1020</v>
      </c>
      <c r="AM5" s="627" t="s">
        <v>1018</v>
      </c>
      <c r="AN5" s="626" t="s">
        <v>1019</v>
      </c>
      <c r="AO5" s="613" t="s">
        <v>1020</v>
      </c>
      <c r="AP5" s="627" t="s">
        <v>1018</v>
      </c>
      <c r="AQ5" s="626" t="s">
        <v>1019</v>
      </c>
      <c r="AR5" s="613" t="s">
        <v>1020</v>
      </c>
      <c r="AS5" s="627" t="s">
        <v>1018</v>
      </c>
      <c r="AT5" s="626" t="s">
        <v>1019</v>
      </c>
      <c r="AU5" s="613" t="s">
        <v>1020</v>
      </c>
      <c r="AV5" s="627" t="s">
        <v>1018</v>
      </c>
      <c r="AW5" s="626" t="s">
        <v>1019</v>
      </c>
      <c r="AX5" s="613" t="s">
        <v>1020</v>
      </c>
      <c r="AY5" s="627" t="s">
        <v>1018</v>
      </c>
      <c r="AZ5" s="626" t="s">
        <v>1019</v>
      </c>
      <c r="BA5" s="613" t="s">
        <v>1020</v>
      </c>
      <c r="BB5" s="627" t="s">
        <v>1018</v>
      </c>
      <c r="BC5" s="626" t="s">
        <v>1019</v>
      </c>
      <c r="BD5" s="613" t="s">
        <v>1020</v>
      </c>
      <c r="BE5" s="627" t="s">
        <v>1018</v>
      </c>
      <c r="BF5" s="626" t="s">
        <v>1019</v>
      </c>
      <c r="BG5" s="613" t="s">
        <v>1020</v>
      </c>
      <c r="BH5" s="627" t="s">
        <v>1018</v>
      </c>
      <c r="BI5" s="626" t="s">
        <v>1019</v>
      </c>
      <c r="BJ5" s="613" t="s">
        <v>1020</v>
      </c>
      <c r="BK5" s="627" t="s">
        <v>1018</v>
      </c>
      <c r="BL5" s="626" t="s">
        <v>1019</v>
      </c>
      <c r="BM5" s="613" t="s">
        <v>1020</v>
      </c>
      <c r="BN5" s="627" t="s">
        <v>1018</v>
      </c>
      <c r="BO5" s="626" t="s">
        <v>1019</v>
      </c>
      <c r="BP5" s="613" t="s">
        <v>1020</v>
      </c>
      <c r="BQ5" s="627" t="s">
        <v>1018</v>
      </c>
      <c r="BR5" s="626" t="s">
        <v>1019</v>
      </c>
      <c r="BS5" s="613" t="s">
        <v>1020</v>
      </c>
      <c r="BT5" s="627" t="s">
        <v>1018</v>
      </c>
      <c r="BU5" s="626" t="s">
        <v>1019</v>
      </c>
      <c r="BV5" s="613" t="s">
        <v>1020</v>
      </c>
      <c r="BW5" s="627" t="s">
        <v>1018</v>
      </c>
      <c r="BX5" s="626" t="s">
        <v>1019</v>
      </c>
      <c r="BY5" s="613" t="s">
        <v>1020</v>
      </c>
      <c r="BZ5" s="627" t="s">
        <v>1018</v>
      </c>
      <c r="CA5" s="626" t="s">
        <v>1019</v>
      </c>
      <c r="CB5" s="613" t="s">
        <v>1020</v>
      </c>
      <c r="CC5" s="627" t="s">
        <v>1018</v>
      </c>
      <c r="CD5" s="626" t="s">
        <v>1019</v>
      </c>
      <c r="CE5" s="613" t="s">
        <v>1020</v>
      </c>
      <c r="CF5" s="627" t="s">
        <v>1018</v>
      </c>
      <c r="CG5" s="626" t="s">
        <v>1019</v>
      </c>
      <c r="CH5" s="613" t="s">
        <v>1020</v>
      </c>
      <c r="CI5" s="627" t="s">
        <v>1018</v>
      </c>
      <c r="CJ5" s="626" t="s">
        <v>1019</v>
      </c>
      <c r="CK5" s="613" t="s">
        <v>1020</v>
      </c>
      <c r="CL5" s="627" t="s">
        <v>1018</v>
      </c>
      <c r="CM5" s="626" t="s">
        <v>1019</v>
      </c>
      <c r="CN5" s="613" t="s">
        <v>1020</v>
      </c>
      <c r="CO5" s="627" t="s">
        <v>1018</v>
      </c>
      <c r="CP5" s="626" t="s">
        <v>1019</v>
      </c>
      <c r="CQ5" s="613" t="s">
        <v>1020</v>
      </c>
      <c r="CR5" s="627" t="s">
        <v>1018</v>
      </c>
      <c r="CS5" s="626" t="s">
        <v>1019</v>
      </c>
      <c r="CT5" s="613" t="s">
        <v>1020</v>
      </c>
      <c r="CU5" s="627" t="s">
        <v>1018</v>
      </c>
      <c r="CV5" s="628" t="s">
        <v>1019</v>
      </c>
      <c r="CW5" s="628" t="s">
        <v>1020</v>
      </c>
      <c r="CX5" s="628" t="s">
        <v>1018</v>
      </c>
      <c r="CY5" s="462"/>
    </row>
    <row r="6" spans="1:110" customFormat="1" ht="19.5" thickBot="1">
      <c r="A6" s="461"/>
      <c r="B6" s="541">
        <v>1</v>
      </c>
      <c r="C6" s="705">
        <v>2</v>
      </c>
      <c r="D6" s="466"/>
      <c r="E6" s="466"/>
      <c r="F6" s="466"/>
      <c r="G6" s="466">
        <v>4</v>
      </c>
      <c r="H6" s="615"/>
      <c r="I6" s="616"/>
      <c r="J6" s="466">
        <v>4</v>
      </c>
      <c r="K6" s="615"/>
      <c r="L6" s="615"/>
      <c r="M6" s="617"/>
      <c r="N6" s="617"/>
      <c r="O6" s="617"/>
      <c r="P6" s="617"/>
      <c r="Q6" s="617"/>
      <c r="R6" s="617"/>
      <c r="S6" s="617"/>
      <c r="T6" s="617"/>
      <c r="U6" s="617"/>
      <c r="V6" s="466"/>
      <c r="W6" s="615"/>
      <c r="X6" s="615"/>
      <c r="Y6" s="466"/>
      <c r="Z6" s="615"/>
      <c r="AA6" s="615"/>
      <c r="AB6" s="466"/>
      <c r="AC6" s="615"/>
      <c r="AD6" s="615"/>
      <c r="AE6" s="466"/>
      <c r="AF6" s="615"/>
      <c r="AG6" s="615"/>
      <c r="AH6" s="466"/>
      <c r="AI6" s="615"/>
      <c r="AJ6" s="615"/>
      <c r="AK6" s="466">
        <v>4</v>
      </c>
      <c r="AL6" s="615"/>
      <c r="AM6" s="615"/>
      <c r="AN6" s="466"/>
      <c r="AO6" s="615"/>
      <c r="AP6" s="615"/>
      <c r="AQ6" s="466"/>
      <c r="AR6" s="615"/>
      <c r="AS6" s="615"/>
      <c r="AT6" s="617"/>
      <c r="AU6" s="617"/>
      <c r="AV6" s="617"/>
      <c r="AW6" s="466"/>
      <c r="AX6" s="615"/>
      <c r="AY6" s="615"/>
      <c r="AZ6" s="466"/>
      <c r="BA6" s="615"/>
      <c r="BB6" s="615"/>
      <c r="BC6" s="466"/>
      <c r="BD6" s="615"/>
      <c r="BE6" s="615"/>
      <c r="BF6" s="466"/>
      <c r="BG6" s="615"/>
      <c r="BH6" s="615"/>
      <c r="BI6" s="466"/>
      <c r="BJ6" s="615"/>
      <c r="BK6" s="615"/>
      <c r="BL6" s="617"/>
      <c r="BM6" s="617"/>
      <c r="BN6" s="617"/>
      <c r="BO6" s="466"/>
      <c r="BP6" s="615"/>
      <c r="BQ6" s="615"/>
      <c r="BR6" s="466"/>
      <c r="BS6" s="615"/>
      <c r="BT6" s="615"/>
      <c r="BU6" s="617"/>
      <c r="BV6" s="617"/>
      <c r="BW6" s="617"/>
      <c r="BX6" s="617"/>
      <c r="BY6" s="617"/>
      <c r="BZ6" s="617"/>
      <c r="CA6" s="466"/>
      <c r="CB6" s="615"/>
      <c r="CC6" s="615"/>
      <c r="CD6" s="617"/>
      <c r="CE6" s="617"/>
      <c r="CF6" s="617"/>
      <c r="CG6" s="617"/>
      <c r="CH6" s="617"/>
      <c r="CI6" s="617"/>
      <c r="CJ6" s="466"/>
      <c r="CK6" s="615"/>
      <c r="CL6" s="615"/>
      <c r="CM6" s="615"/>
      <c r="CN6" s="615"/>
      <c r="CO6" s="615"/>
      <c r="CP6" s="615"/>
      <c r="CQ6" s="615"/>
      <c r="CR6" s="615"/>
      <c r="CS6" s="615"/>
      <c r="CT6" s="615"/>
      <c r="CU6" s="615"/>
      <c r="CV6" s="467"/>
      <c r="CW6" s="467"/>
      <c r="CX6" s="467"/>
      <c r="CY6" s="462"/>
    </row>
    <row r="7" spans="1:110" customFormat="1" ht="19.5" thickBot="1">
      <c r="A7" s="465"/>
      <c r="B7" s="542"/>
      <c r="C7" s="706" t="s">
        <v>879</v>
      </c>
      <c r="D7" s="467"/>
      <c r="E7" s="468"/>
      <c r="F7" s="468"/>
      <c r="G7" s="501"/>
      <c r="H7" s="615"/>
      <c r="I7" s="615"/>
      <c r="J7" s="496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496"/>
      <c r="W7" s="615"/>
      <c r="X7" s="615"/>
      <c r="Y7" s="496"/>
      <c r="Z7" s="615"/>
      <c r="AA7" s="615"/>
      <c r="AB7" s="496"/>
      <c r="AC7" s="615"/>
      <c r="AD7" s="615"/>
      <c r="AE7" s="496"/>
      <c r="AF7" s="615"/>
      <c r="AG7" s="615"/>
      <c r="AH7" s="496"/>
      <c r="AI7" s="615"/>
      <c r="AJ7" s="615"/>
      <c r="AK7" s="496"/>
      <c r="AL7" s="615"/>
      <c r="AM7" s="615"/>
      <c r="AN7" s="496"/>
      <c r="AO7" s="615"/>
      <c r="AP7" s="615"/>
      <c r="AQ7" s="496"/>
      <c r="AR7" s="615"/>
      <c r="AS7" s="615"/>
      <c r="AT7" s="615"/>
      <c r="AU7" s="615"/>
      <c r="AV7" s="615"/>
      <c r="AW7" s="496"/>
      <c r="AX7" s="615"/>
      <c r="AY7" s="615"/>
      <c r="AZ7" s="496"/>
      <c r="BA7" s="615"/>
      <c r="BB7" s="615"/>
      <c r="BC7" s="496"/>
      <c r="BD7" s="615"/>
      <c r="BE7" s="615"/>
      <c r="BF7" s="496"/>
      <c r="BG7" s="615"/>
      <c r="BH7" s="615"/>
      <c r="BI7" s="496"/>
      <c r="BJ7" s="615"/>
      <c r="BK7" s="615"/>
      <c r="BL7" s="615"/>
      <c r="BM7" s="615"/>
      <c r="BN7" s="615"/>
      <c r="BO7" s="496"/>
      <c r="BP7" s="615"/>
      <c r="BQ7" s="615"/>
      <c r="BR7" s="496"/>
      <c r="BS7" s="615"/>
      <c r="BT7" s="615"/>
      <c r="BU7" s="615"/>
      <c r="BV7" s="615"/>
      <c r="BW7" s="615"/>
      <c r="BX7" s="615"/>
      <c r="BY7" s="615"/>
      <c r="BZ7" s="615"/>
      <c r="CA7" s="496"/>
      <c r="CB7" s="615"/>
      <c r="CC7" s="618"/>
      <c r="CD7" s="615"/>
      <c r="CE7" s="615"/>
      <c r="CF7" s="615"/>
      <c r="CG7" s="615"/>
      <c r="CH7" s="615"/>
      <c r="CI7" s="615"/>
      <c r="CJ7" s="496"/>
      <c r="CK7" s="615"/>
      <c r="CL7" s="615"/>
      <c r="CM7" s="615"/>
      <c r="CN7" s="615"/>
      <c r="CO7" s="615"/>
      <c r="CP7" s="615"/>
      <c r="CQ7" s="615"/>
      <c r="CR7" s="615"/>
      <c r="CS7" s="615"/>
      <c r="CT7" s="615"/>
      <c r="CU7" s="615"/>
      <c r="CV7" s="496"/>
      <c r="CW7" s="496"/>
      <c r="CX7" s="496"/>
      <c r="CY7" s="462"/>
    </row>
    <row r="8" spans="1:110" customFormat="1" ht="15.75" thickBot="1">
      <c r="A8" s="465"/>
      <c r="B8" s="274" t="s">
        <v>844</v>
      </c>
      <c r="C8" s="707" t="s">
        <v>1090</v>
      </c>
      <c r="D8" s="580">
        <f t="shared" ref="D8:AI8" si="0">D9+D10+D11+D12+D13+D14</f>
        <v>0</v>
      </c>
      <c r="E8" s="580">
        <f t="shared" si="0"/>
        <v>0</v>
      </c>
      <c r="F8" s="580">
        <f t="shared" si="0"/>
        <v>0</v>
      </c>
      <c r="G8" s="580">
        <f t="shared" si="0"/>
        <v>0</v>
      </c>
      <c r="H8" s="580">
        <f t="shared" si="0"/>
        <v>0</v>
      </c>
      <c r="I8" s="580">
        <f t="shared" si="0"/>
        <v>0</v>
      </c>
      <c r="J8" s="580">
        <f t="shared" si="0"/>
        <v>48124</v>
      </c>
      <c r="K8" s="580">
        <f t="shared" si="0"/>
        <v>50369</v>
      </c>
      <c r="L8" s="580">
        <f t="shared" si="0"/>
        <v>50369</v>
      </c>
      <c r="M8" s="580">
        <f t="shared" si="0"/>
        <v>0</v>
      </c>
      <c r="N8" s="580">
        <f t="shared" si="0"/>
        <v>0</v>
      </c>
      <c r="O8" s="580">
        <f t="shared" si="0"/>
        <v>0</v>
      </c>
      <c r="P8" s="580">
        <f t="shared" si="0"/>
        <v>0</v>
      </c>
      <c r="Q8" s="580">
        <f t="shared" si="0"/>
        <v>0</v>
      </c>
      <c r="R8" s="580">
        <f t="shared" si="0"/>
        <v>0</v>
      </c>
      <c r="S8" s="580">
        <f t="shared" si="0"/>
        <v>0</v>
      </c>
      <c r="T8" s="580">
        <f t="shared" si="0"/>
        <v>0</v>
      </c>
      <c r="U8" s="580">
        <f t="shared" si="0"/>
        <v>0</v>
      </c>
      <c r="V8" s="580">
        <f t="shared" si="0"/>
        <v>0</v>
      </c>
      <c r="W8" s="580">
        <f t="shared" si="0"/>
        <v>0</v>
      </c>
      <c r="X8" s="580">
        <f t="shared" si="0"/>
        <v>0</v>
      </c>
      <c r="Y8" s="580">
        <f t="shared" si="0"/>
        <v>0</v>
      </c>
      <c r="Z8" s="580">
        <f t="shared" si="0"/>
        <v>0</v>
      </c>
      <c r="AA8" s="580">
        <f t="shared" si="0"/>
        <v>0</v>
      </c>
      <c r="AB8" s="580">
        <f t="shared" si="0"/>
        <v>0</v>
      </c>
      <c r="AC8" s="580">
        <f t="shared" si="0"/>
        <v>0</v>
      </c>
      <c r="AD8" s="580">
        <f t="shared" si="0"/>
        <v>0</v>
      </c>
      <c r="AE8" s="580">
        <f t="shared" si="0"/>
        <v>0</v>
      </c>
      <c r="AF8" s="580">
        <f t="shared" si="0"/>
        <v>0</v>
      </c>
      <c r="AG8" s="580">
        <f t="shared" si="0"/>
        <v>0</v>
      </c>
      <c r="AH8" s="580">
        <f t="shared" si="0"/>
        <v>0</v>
      </c>
      <c r="AI8" s="580">
        <f t="shared" si="0"/>
        <v>0</v>
      </c>
      <c r="AJ8" s="580">
        <f t="shared" ref="AJ8:BO8" si="1">AJ9+AJ10+AJ11+AJ12+AJ13+AJ14</f>
        <v>0</v>
      </c>
      <c r="AK8" s="580">
        <f t="shared" si="1"/>
        <v>0</v>
      </c>
      <c r="AL8" s="580">
        <f t="shared" si="1"/>
        <v>0</v>
      </c>
      <c r="AM8" s="580">
        <f t="shared" si="1"/>
        <v>0</v>
      </c>
      <c r="AN8" s="580">
        <f t="shared" si="1"/>
        <v>0</v>
      </c>
      <c r="AO8" s="580">
        <f t="shared" si="1"/>
        <v>0</v>
      </c>
      <c r="AP8" s="580">
        <f t="shared" si="1"/>
        <v>0</v>
      </c>
      <c r="AQ8" s="580">
        <f t="shared" si="1"/>
        <v>0</v>
      </c>
      <c r="AR8" s="580">
        <f t="shared" si="1"/>
        <v>0</v>
      </c>
      <c r="AS8" s="580">
        <f t="shared" si="1"/>
        <v>0</v>
      </c>
      <c r="AT8" s="580">
        <f t="shared" si="1"/>
        <v>0</v>
      </c>
      <c r="AU8" s="580">
        <f t="shared" si="1"/>
        <v>0</v>
      </c>
      <c r="AV8" s="580">
        <f t="shared" si="1"/>
        <v>0</v>
      </c>
      <c r="AW8" s="580">
        <f t="shared" si="1"/>
        <v>0</v>
      </c>
      <c r="AX8" s="580">
        <f t="shared" si="1"/>
        <v>0</v>
      </c>
      <c r="AY8" s="580">
        <f t="shared" si="1"/>
        <v>0</v>
      </c>
      <c r="AZ8" s="580">
        <f t="shared" si="1"/>
        <v>0</v>
      </c>
      <c r="BA8" s="580">
        <f t="shared" si="1"/>
        <v>0</v>
      </c>
      <c r="BB8" s="580">
        <f t="shared" si="1"/>
        <v>0</v>
      </c>
      <c r="BC8" s="580">
        <f t="shared" si="1"/>
        <v>0</v>
      </c>
      <c r="BD8" s="580">
        <f t="shared" si="1"/>
        <v>0</v>
      </c>
      <c r="BE8" s="580">
        <f t="shared" si="1"/>
        <v>0</v>
      </c>
      <c r="BF8" s="580">
        <f t="shared" si="1"/>
        <v>0</v>
      </c>
      <c r="BG8" s="580">
        <f t="shared" si="1"/>
        <v>0</v>
      </c>
      <c r="BH8" s="580">
        <f t="shared" si="1"/>
        <v>0</v>
      </c>
      <c r="BI8" s="580">
        <f t="shared" si="1"/>
        <v>0</v>
      </c>
      <c r="BJ8" s="580">
        <f t="shared" si="1"/>
        <v>0</v>
      </c>
      <c r="BK8" s="580">
        <f t="shared" si="1"/>
        <v>0</v>
      </c>
      <c r="BL8" s="580">
        <f t="shared" si="1"/>
        <v>0</v>
      </c>
      <c r="BM8" s="580">
        <f t="shared" si="1"/>
        <v>0</v>
      </c>
      <c r="BN8" s="580">
        <f t="shared" si="1"/>
        <v>0</v>
      </c>
      <c r="BO8" s="580">
        <f t="shared" si="1"/>
        <v>0</v>
      </c>
      <c r="BP8" s="580">
        <f t="shared" ref="BP8:CL8" si="2">BP9+BP10+BP11+BP12+BP13+BP14</f>
        <v>0</v>
      </c>
      <c r="BQ8" s="580">
        <f t="shared" si="2"/>
        <v>0</v>
      </c>
      <c r="BR8" s="580">
        <f t="shared" si="2"/>
        <v>0</v>
      </c>
      <c r="BS8" s="580">
        <f t="shared" si="2"/>
        <v>0</v>
      </c>
      <c r="BT8" s="580">
        <f t="shared" si="2"/>
        <v>0</v>
      </c>
      <c r="BU8" s="580">
        <f t="shared" si="2"/>
        <v>0</v>
      </c>
      <c r="BV8" s="580">
        <f t="shared" si="2"/>
        <v>0</v>
      </c>
      <c r="BW8" s="580">
        <f t="shared" si="2"/>
        <v>0</v>
      </c>
      <c r="BX8" s="580">
        <f t="shared" si="2"/>
        <v>0</v>
      </c>
      <c r="BY8" s="580">
        <f t="shared" si="2"/>
        <v>0</v>
      </c>
      <c r="BZ8" s="580">
        <f t="shared" si="2"/>
        <v>0</v>
      </c>
      <c r="CA8" s="580">
        <f t="shared" si="2"/>
        <v>0</v>
      </c>
      <c r="CB8" s="580">
        <f t="shared" si="2"/>
        <v>0</v>
      </c>
      <c r="CC8" s="580">
        <f t="shared" si="2"/>
        <v>0</v>
      </c>
      <c r="CD8" s="580">
        <f t="shared" si="2"/>
        <v>0</v>
      </c>
      <c r="CE8" s="580">
        <f t="shared" si="2"/>
        <v>0</v>
      </c>
      <c r="CF8" s="580">
        <f t="shared" si="2"/>
        <v>0</v>
      </c>
      <c r="CG8" s="580">
        <f t="shared" si="2"/>
        <v>0</v>
      </c>
      <c r="CH8" s="580">
        <f t="shared" si="2"/>
        <v>0</v>
      </c>
      <c r="CI8" s="580">
        <f t="shared" si="2"/>
        <v>0</v>
      </c>
      <c r="CJ8" s="580">
        <f t="shared" si="2"/>
        <v>0</v>
      </c>
      <c r="CK8" s="580">
        <f t="shared" si="2"/>
        <v>0</v>
      </c>
      <c r="CL8" s="580">
        <f t="shared" si="2"/>
        <v>0</v>
      </c>
      <c r="CM8" s="580"/>
      <c r="CN8" s="580"/>
      <c r="CO8" s="580"/>
      <c r="CP8" s="580">
        <f t="shared" ref="CP8:CU8" si="3">CP9+CP10+CP11+CP12+CP13+CP14</f>
        <v>0</v>
      </c>
      <c r="CQ8" s="580">
        <f t="shared" si="3"/>
        <v>0</v>
      </c>
      <c r="CR8" s="580">
        <f t="shared" si="3"/>
        <v>0</v>
      </c>
      <c r="CS8" s="580">
        <f t="shared" si="3"/>
        <v>0</v>
      </c>
      <c r="CT8" s="580">
        <f t="shared" si="3"/>
        <v>0</v>
      </c>
      <c r="CU8" s="580">
        <f t="shared" si="3"/>
        <v>0</v>
      </c>
      <c r="CV8" s="635">
        <f t="shared" ref="CV8:CV39" si="4">D8+G8+J8+M8+P8+S8+V8+Y8+AB8+AE8+AH8+AK8+AN8+AQ8+AT8+AW8+AZ8+BC8+BF8+BI8+BL8+BO8+BR8+BU8+BX8+CA8+CD8+CG8+CJ8+CM8+CP8+CS8</f>
        <v>48124</v>
      </c>
      <c r="CW8" s="635">
        <f t="shared" ref="CW8:CW39" si="5">E8+H8+K8+N8+Q8+T8+W8+Z8+AC8+AF8+AI8+AL8+AO8+AR8+AU8+AX8+BA8+BD8+BG8+BJ8+BM8+BP8+BS8+BV8+BY8+CB8+CE8+CH8+CK8+CN8+CQ8+CT8</f>
        <v>50369</v>
      </c>
      <c r="CX8" s="635">
        <f t="shared" ref="CX8:CX39" si="6">F8+I8+L8+O8+R8+U8+X8+AA8+AD8+AG8+AJ8+AM8+AP8+AS8+AV8+AY8+BB8+BE8+BH8+BK8+BN8+BQ8+BT8+BW8+BZ8+CC8+CF8+CI8+CL8+CO8+CR8+CU8</f>
        <v>50369</v>
      </c>
      <c r="CY8" s="462"/>
    </row>
    <row r="9" spans="1:110" customFormat="1" ht="13.5" customHeight="1" thickBot="1">
      <c r="A9" s="465"/>
      <c r="B9" s="543" t="s">
        <v>905</v>
      </c>
      <c r="C9" s="695" t="s">
        <v>1091</v>
      </c>
      <c r="D9" s="581"/>
      <c r="E9" s="581"/>
      <c r="F9" s="582"/>
      <c r="G9" s="469"/>
      <c r="H9" s="470"/>
      <c r="I9" s="470"/>
      <c r="J9" s="530">
        <v>18865</v>
      </c>
      <c r="K9" s="530">
        <v>18953</v>
      </c>
      <c r="L9" s="530">
        <v>18953</v>
      </c>
      <c r="M9" s="518"/>
      <c r="N9" s="518"/>
      <c r="O9" s="518"/>
      <c r="P9" s="518"/>
      <c r="Q9" s="518"/>
      <c r="R9" s="518"/>
      <c r="S9" s="518"/>
      <c r="T9" s="518"/>
      <c r="U9" s="518"/>
      <c r="V9" s="470"/>
      <c r="W9" s="470"/>
      <c r="X9" s="470"/>
      <c r="Y9" s="470"/>
      <c r="Z9" s="470"/>
      <c r="AA9" s="470"/>
      <c r="AB9" s="470"/>
      <c r="AC9" s="470"/>
      <c r="AD9" s="470"/>
      <c r="AE9" s="470"/>
      <c r="AF9" s="470"/>
      <c r="AG9" s="470"/>
      <c r="AH9" s="470"/>
      <c r="AI9" s="470"/>
      <c r="AJ9" s="470"/>
      <c r="AK9" s="470"/>
      <c r="AL9" s="470"/>
      <c r="AM9" s="470"/>
      <c r="AN9" s="470"/>
      <c r="AO9" s="470"/>
      <c r="AP9" s="470"/>
      <c r="AQ9" s="470"/>
      <c r="AR9" s="470"/>
      <c r="AS9" s="470"/>
      <c r="AT9" s="470"/>
      <c r="AU9" s="470"/>
      <c r="AV9" s="470"/>
      <c r="AW9" s="470"/>
      <c r="AX9" s="470"/>
      <c r="AY9" s="470"/>
      <c r="AZ9" s="470"/>
      <c r="BA9" s="470"/>
      <c r="BB9" s="470"/>
      <c r="BC9" s="470"/>
      <c r="BD9" s="470"/>
      <c r="BE9" s="470"/>
      <c r="BF9" s="470"/>
      <c r="BG9" s="470"/>
      <c r="BH9" s="470"/>
      <c r="BI9" s="470"/>
      <c r="BJ9" s="470"/>
      <c r="BK9" s="470"/>
      <c r="BL9" s="470"/>
      <c r="BM9" s="470"/>
      <c r="BN9" s="470"/>
      <c r="BO9" s="470"/>
      <c r="BP9" s="470"/>
      <c r="BQ9" s="470"/>
      <c r="BR9" s="470"/>
      <c r="BS9" s="470"/>
      <c r="BT9" s="470"/>
      <c r="BU9" s="470"/>
      <c r="BV9" s="470"/>
      <c r="BW9" s="470"/>
      <c r="BX9" s="470"/>
      <c r="BY9" s="470"/>
      <c r="BZ9" s="470"/>
      <c r="CA9" s="470"/>
      <c r="CB9" s="470"/>
      <c r="CC9" s="471"/>
      <c r="CD9" s="470"/>
      <c r="CE9" s="470"/>
      <c r="CF9" s="470"/>
      <c r="CG9" s="470"/>
      <c r="CH9" s="470"/>
      <c r="CI9" s="470"/>
      <c r="CJ9" s="470"/>
      <c r="CK9" s="470"/>
      <c r="CL9" s="470"/>
      <c r="CM9" s="470"/>
      <c r="CN9" s="470"/>
      <c r="CO9" s="470"/>
      <c r="CP9" s="470"/>
      <c r="CQ9" s="470"/>
      <c r="CR9" s="470"/>
      <c r="CS9" s="470"/>
      <c r="CT9" s="470"/>
      <c r="CU9" s="470"/>
      <c r="CV9" s="635">
        <f t="shared" si="4"/>
        <v>18865</v>
      </c>
      <c r="CW9" s="635">
        <f t="shared" si="5"/>
        <v>18953</v>
      </c>
      <c r="CX9" s="635">
        <f t="shared" si="6"/>
        <v>18953</v>
      </c>
      <c r="CY9" s="463"/>
    </row>
    <row r="10" spans="1:110" customFormat="1" ht="13.5" customHeight="1">
      <c r="A10" s="472"/>
      <c r="B10" s="544" t="s">
        <v>906</v>
      </c>
      <c r="C10" s="696" t="s">
        <v>1092</v>
      </c>
      <c r="D10" s="583"/>
      <c r="E10" s="583"/>
      <c r="F10" s="584"/>
      <c r="G10" s="473"/>
      <c r="H10" s="615"/>
      <c r="I10" s="615"/>
      <c r="J10" s="531"/>
      <c r="K10" s="619">
        <v>6335</v>
      </c>
      <c r="L10" s="619">
        <v>6335</v>
      </c>
      <c r="M10" s="620"/>
      <c r="N10" s="620"/>
      <c r="O10" s="620"/>
      <c r="P10" s="620"/>
      <c r="Q10" s="620"/>
      <c r="R10" s="620"/>
      <c r="S10" s="620"/>
      <c r="T10" s="620"/>
      <c r="U10" s="620"/>
      <c r="V10" s="474"/>
      <c r="W10" s="615"/>
      <c r="X10" s="615"/>
      <c r="Y10" s="474"/>
      <c r="Z10" s="615"/>
      <c r="AA10" s="615"/>
      <c r="AB10" s="474"/>
      <c r="AC10" s="615"/>
      <c r="AD10" s="615"/>
      <c r="AE10" s="474"/>
      <c r="AF10" s="615"/>
      <c r="AG10" s="615"/>
      <c r="AH10" s="474"/>
      <c r="AI10" s="615"/>
      <c r="AJ10" s="615"/>
      <c r="AK10" s="474"/>
      <c r="AL10" s="615"/>
      <c r="AM10" s="615"/>
      <c r="AN10" s="474"/>
      <c r="AO10" s="615"/>
      <c r="AP10" s="615"/>
      <c r="AQ10" s="474"/>
      <c r="AR10" s="615"/>
      <c r="AS10" s="615"/>
      <c r="AT10" s="615"/>
      <c r="AU10" s="615"/>
      <c r="AV10" s="615"/>
      <c r="AW10" s="474"/>
      <c r="AX10" s="615"/>
      <c r="AY10" s="615"/>
      <c r="AZ10" s="474"/>
      <c r="BA10" s="615"/>
      <c r="BB10" s="615"/>
      <c r="BC10" s="474"/>
      <c r="BD10" s="615"/>
      <c r="BE10" s="615"/>
      <c r="BF10" s="474"/>
      <c r="BG10" s="615"/>
      <c r="BH10" s="615"/>
      <c r="BI10" s="474"/>
      <c r="BJ10" s="615"/>
      <c r="BK10" s="615"/>
      <c r="BL10" s="615"/>
      <c r="BM10" s="615"/>
      <c r="BN10" s="615"/>
      <c r="BO10" s="474"/>
      <c r="BP10" s="615"/>
      <c r="BQ10" s="615"/>
      <c r="BR10" s="474"/>
      <c r="BS10" s="615"/>
      <c r="BT10" s="615"/>
      <c r="BU10" s="615"/>
      <c r="BV10" s="615"/>
      <c r="BW10" s="615"/>
      <c r="BX10" s="615"/>
      <c r="BY10" s="615"/>
      <c r="BZ10" s="615"/>
      <c r="CA10" s="474"/>
      <c r="CB10" s="615"/>
      <c r="CC10" s="618"/>
      <c r="CD10" s="615"/>
      <c r="CE10" s="615"/>
      <c r="CF10" s="615"/>
      <c r="CG10" s="615"/>
      <c r="CH10" s="615"/>
      <c r="CI10" s="615"/>
      <c r="CJ10" s="474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635">
        <f t="shared" si="4"/>
        <v>0</v>
      </c>
      <c r="CW10" s="635">
        <f t="shared" si="5"/>
        <v>6335</v>
      </c>
      <c r="CX10" s="635">
        <f t="shared" si="6"/>
        <v>6335</v>
      </c>
      <c r="CY10" s="462"/>
    </row>
    <row r="11" spans="1:110" customFormat="1" ht="13.5" customHeight="1">
      <c r="A11" s="472"/>
      <c r="B11" s="544" t="s">
        <v>907</v>
      </c>
      <c r="C11" s="696" t="s">
        <v>1093</v>
      </c>
      <c r="D11" s="583"/>
      <c r="E11" s="583"/>
      <c r="F11" s="584"/>
      <c r="G11" s="473"/>
      <c r="H11" s="615"/>
      <c r="I11" s="615"/>
      <c r="J11" s="531">
        <v>15535</v>
      </c>
      <c r="K11" s="619">
        <v>13704</v>
      </c>
      <c r="L11" s="619">
        <v>13704</v>
      </c>
      <c r="M11" s="620"/>
      <c r="N11" s="620"/>
      <c r="O11" s="620"/>
      <c r="P11" s="620"/>
      <c r="Q11" s="620"/>
      <c r="R11" s="620"/>
      <c r="S11" s="620"/>
      <c r="T11" s="620"/>
      <c r="U11" s="620"/>
      <c r="V11" s="474"/>
      <c r="W11" s="615"/>
      <c r="X11" s="615"/>
      <c r="Y11" s="474"/>
      <c r="Z11" s="615"/>
      <c r="AA11" s="615"/>
      <c r="AB11" s="474"/>
      <c r="AC11" s="615"/>
      <c r="AD11" s="615"/>
      <c r="AE11" s="474"/>
      <c r="AF11" s="615"/>
      <c r="AG11" s="615"/>
      <c r="AH11" s="474"/>
      <c r="AI11" s="615"/>
      <c r="AJ11" s="615"/>
      <c r="AK11" s="474"/>
      <c r="AL11" s="615"/>
      <c r="AM11" s="615"/>
      <c r="AN11" s="474"/>
      <c r="AO11" s="615"/>
      <c r="AP11" s="615"/>
      <c r="AQ11" s="474"/>
      <c r="AR11" s="615"/>
      <c r="AS11" s="615"/>
      <c r="AT11" s="615"/>
      <c r="AU11" s="615"/>
      <c r="AV11" s="615"/>
      <c r="AW11" s="474"/>
      <c r="AX11" s="615"/>
      <c r="AY11" s="615"/>
      <c r="AZ11" s="474"/>
      <c r="BA11" s="615"/>
      <c r="BB11" s="615"/>
      <c r="BC11" s="474"/>
      <c r="BD11" s="615"/>
      <c r="BE11" s="615"/>
      <c r="BF11" s="474"/>
      <c r="BG11" s="615"/>
      <c r="BH11" s="615"/>
      <c r="BI11" s="474"/>
      <c r="BJ11" s="615"/>
      <c r="BK11" s="615"/>
      <c r="BL11" s="615"/>
      <c r="BM11" s="615"/>
      <c r="BN11" s="615"/>
      <c r="BO11" s="474"/>
      <c r="BP11" s="615"/>
      <c r="BQ11" s="615"/>
      <c r="BR11" s="474"/>
      <c r="BS11" s="615"/>
      <c r="BT11" s="615"/>
      <c r="BU11" s="615"/>
      <c r="BV11" s="615"/>
      <c r="BW11" s="615"/>
      <c r="BX11" s="615"/>
      <c r="BY11" s="615"/>
      <c r="BZ11" s="615"/>
      <c r="CA11" s="474"/>
      <c r="CB11" s="615"/>
      <c r="CC11" s="618"/>
      <c r="CD11" s="615"/>
      <c r="CE11" s="615"/>
      <c r="CF11" s="615"/>
      <c r="CG11" s="615"/>
      <c r="CH11" s="615"/>
      <c r="CI11" s="615"/>
      <c r="CJ11" s="474"/>
      <c r="CK11" s="615"/>
      <c r="CL11" s="615"/>
      <c r="CM11" s="615"/>
      <c r="CN11" s="615"/>
      <c r="CO11" s="615"/>
      <c r="CP11" s="615"/>
      <c r="CQ11" s="615"/>
      <c r="CR11" s="615"/>
      <c r="CS11" s="615"/>
      <c r="CT11" s="615"/>
      <c r="CU11" s="615"/>
      <c r="CV11" s="635">
        <f t="shared" si="4"/>
        <v>15535</v>
      </c>
      <c r="CW11" s="635">
        <f t="shared" si="5"/>
        <v>13704</v>
      </c>
      <c r="CX11" s="635">
        <f t="shared" si="6"/>
        <v>13704</v>
      </c>
      <c r="CY11" s="462"/>
    </row>
    <row r="12" spans="1:110" customFormat="1" ht="13.5" customHeight="1">
      <c r="A12" s="472"/>
      <c r="B12" s="544" t="s">
        <v>908</v>
      </c>
      <c r="C12" s="696" t="s">
        <v>1094</v>
      </c>
      <c r="D12" s="583"/>
      <c r="E12" s="583"/>
      <c r="F12" s="584"/>
      <c r="G12" s="473"/>
      <c r="H12" s="615"/>
      <c r="I12" s="615"/>
      <c r="J12" s="531">
        <v>1908</v>
      </c>
      <c r="K12" s="619">
        <v>1908</v>
      </c>
      <c r="L12" s="619">
        <v>1908</v>
      </c>
      <c r="M12" s="620"/>
      <c r="N12" s="620"/>
      <c r="O12" s="620"/>
      <c r="P12" s="620"/>
      <c r="Q12" s="620"/>
      <c r="R12" s="620"/>
      <c r="S12" s="620"/>
      <c r="T12" s="620"/>
      <c r="U12" s="620"/>
      <c r="V12" s="474"/>
      <c r="W12" s="615"/>
      <c r="X12" s="615"/>
      <c r="Y12" s="474"/>
      <c r="Z12" s="615"/>
      <c r="AA12" s="615"/>
      <c r="AB12" s="474"/>
      <c r="AC12" s="615"/>
      <c r="AD12" s="615"/>
      <c r="AE12" s="474"/>
      <c r="AF12" s="615"/>
      <c r="AG12" s="615"/>
      <c r="AH12" s="474"/>
      <c r="AI12" s="615"/>
      <c r="AJ12" s="615"/>
      <c r="AK12" s="474"/>
      <c r="AL12" s="615"/>
      <c r="AM12" s="615"/>
      <c r="AN12" s="474"/>
      <c r="AO12" s="615"/>
      <c r="AP12" s="615"/>
      <c r="AQ12" s="474"/>
      <c r="AR12" s="615"/>
      <c r="AS12" s="615"/>
      <c r="AT12" s="615"/>
      <c r="AU12" s="615"/>
      <c r="AV12" s="615"/>
      <c r="AW12" s="474"/>
      <c r="AX12" s="615"/>
      <c r="AY12" s="615"/>
      <c r="AZ12" s="474"/>
      <c r="BA12" s="615"/>
      <c r="BB12" s="615"/>
      <c r="BC12" s="474"/>
      <c r="BD12" s="615"/>
      <c r="BE12" s="615"/>
      <c r="BF12" s="474"/>
      <c r="BG12" s="615"/>
      <c r="BH12" s="615"/>
      <c r="BI12" s="474"/>
      <c r="BJ12" s="615"/>
      <c r="BK12" s="615"/>
      <c r="BL12" s="615"/>
      <c r="BM12" s="615"/>
      <c r="BN12" s="615"/>
      <c r="BO12" s="474"/>
      <c r="BP12" s="615"/>
      <c r="BQ12" s="615"/>
      <c r="BR12" s="474"/>
      <c r="BS12" s="615"/>
      <c r="BT12" s="615"/>
      <c r="BU12" s="615"/>
      <c r="BV12" s="615"/>
      <c r="BW12" s="615"/>
      <c r="BX12" s="615"/>
      <c r="BY12" s="615"/>
      <c r="BZ12" s="615"/>
      <c r="CA12" s="474"/>
      <c r="CB12" s="615"/>
      <c r="CC12" s="618"/>
      <c r="CD12" s="615"/>
      <c r="CE12" s="615"/>
      <c r="CF12" s="615"/>
      <c r="CG12" s="615"/>
      <c r="CH12" s="615"/>
      <c r="CI12" s="615"/>
      <c r="CJ12" s="474"/>
      <c r="CK12" s="615"/>
      <c r="CL12" s="615"/>
      <c r="CM12" s="615"/>
      <c r="CN12" s="615"/>
      <c r="CO12" s="615"/>
      <c r="CP12" s="615"/>
      <c r="CQ12" s="615"/>
      <c r="CR12" s="615"/>
      <c r="CS12" s="615"/>
      <c r="CT12" s="615"/>
      <c r="CU12" s="615"/>
      <c r="CV12" s="635">
        <f t="shared" si="4"/>
        <v>1908</v>
      </c>
      <c r="CW12" s="635">
        <f t="shared" si="5"/>
        <v>1908</v>
      </c>
      <c r="CX12" s="635">
        <f t="shared" si="6"/>
        <v>1908</v>
      </c>
      <c r="CY12" s="462"/>
    </row>
    <row r="13" spans="1:110" customFormat="1" ht="13.5" customHeight="1" thickBot="1">
      <c r="A13" s="472"/>
      <c r="B13" s="544" t="s">
        <v>941</v>
      </c>
      <c r="C13" s="696" t="s">
        <v>1095</v>
      </c>
      <c r="D13" s="583"/>
      <c r="E13" s="583"/>
      <c r="F13" s="584"/>
      <c r="G13" s="473"/>
      <c r="H13" s="615"/>
      <c r="I13" s="615"/>
      <c r="J13" s="532">
        <v>202</v>
      </c>
      <c r="K13" s="532">
        <v>1622</v>
      </c>
      <c r="L13" s="533">
        <v>1622</v>
      </c>
      <c r="M13" s="536"/>
      <c r="N13" s="536"/>
      <c r="O13" s="536"/>
      <c r="P13" s="536"/>
      <c r="Q13" s="536"/>
      <c r="R13" s="536"/>
      <c r="S13" s="536"/>
      <c r="T13" s="536"/>
      <c r="U13" s="536"/>
      <c r="V13" s="474"/>
      <c r="W13" s="615"/>
      <c r="X13" s="615"/>
      <c r="Y13" s="474"/>
      <c r="Z13" s="615"/>
      <c r="AA13" s="615"/>
      <c r="AB13" s="474"/>
      <c r="AC13" s="615"/>
      <c r="AD13" s="615"/>
      <c r="AE13" s="474"/>
      <c r="AF13" s="615"/>
      <c r="AG13" s="615"/>
      <c r="AH13" s="474"/>
      <c r="AI13" s="615"/>
      <c r="AJ13" s="615"/>
      <c r="AK13" s="474"/>
      <c r="AL13" s="615"/>
      <c r="AM13" s="615"/>
      <c r="AN13" s="474"/>
      <c r="AO13" s="615"/>
      <c r="AP13" s="615"/>
      <c r="AQ13" s="474"/>
      <c r="AR13" s="615"/>
      <c r="AS13" s="615"/>
      <c r="AT13" s="615"/>
      <c r="AU13" s="615"/>
      <c r="AV13" s="615"/>
      <c r="AW13" s="474"/>
      <c r="AX13" s="615"/>
      <c r="AY13" s="615"/>
      <c r="AZ13" s="474"/>
      <c r="BA13" s="615"/>
      <c r="BB13" s="615"/>
      <c r="BC13" s="474"/>
      <c r="BD13" s="615"/>
      <c r="BE13" s="615"/>
      <c r="BF13" s="474"/>
      <c r="BG13" s="615"/>
      <c r="BH13" s="615"/>
      <c r="BI13" s="474"/>
      <c r="BJ13" s="615"/>
      <c r="BK13" s="615"/>
      <c r="BL13" s="615"/>
      <c r="BM13" s="615"/>
      <c r="BN13" s="615"/>
      <c r="BO13" s="474"/>
      <c r="BP13" s="615"/>
      <c r="BQ13" s="615"/>
      <c r="BR13" s="474"/>
      <c r="BS13" s="615"/>
      <c r="BT13" s="615"/>
      <c r="BU13" s="615"/>
      <c r="BV13" s="615"/>
      <c r="BW13" s="615"/>
      <c r="BX13" s="615"/>
      <c r="BY13" s="615"/>
      <c r="BZ13" s="615"/>
      <c r="CA13" s="474"/>
      <c r="CB13" s="615"/>
      <c r="CC13" s="618"/>
      <c r="CD13" s="615"/>
      <c r="CE13" s="615"/>
      <c r="CF13" s="615"/>
      <c r="CG13" s="615"/>
      <c r="CH13" s="615"/>
      <c r="CI13" s="615"/>
      <c r="CJ13" s="474"/>
      <c r="CK13" s="615"/>
      <c r="CL13" s="615"/>
      <c r="CM13" s="615"/>
      <c r="CN13" s="615"/>
      <c r="CO13" s="615"/>
      <c r="CP13" s="615"/>
      <c r="CQ13" s="615"/>
      <c r="CR13" s="615"/>
      <c r="CS13" s="615"/>
      <c r="CT13" s="615"/>
      <c r="CU13" s="615"/>
      <c r="CV13" s="635">
        <f t="shared" si="4"/>
        <v>202</v>
      </c>
      <c r="CW13" s="635">
        <f t="shared" si="5"/>
        <v>1622</v>
      </c>
      <c r="CX13" s="635">
        <f t="shared" si="6"/>
        <v>1622</v>
      </c>
      <c r="CY13" s="462"/>
    </row>
    <row r="14" spans="1:110" customFormat="1" ht="13.5" customHeight="1" thickBot="1">
      <c r="A14" s="465"/>
      <c r="B14" s="545" t="s">
        <v>909</v>
      </c>
      <c r="C14" s="697" t="s">
        <v>1096</v>
      </c>
      <c r="D14" s="585"/>
      <c r="E14" s="585"/>
      <c r="F14" s="586"/>
      <c r="G14" s="469"/>
      <c r="H14" s="470"/>
      <c r="I14" s="470"/>
      <c r="J14" s="534">
        <v>11614</v>
      </c>
      <c r="K14" s="534">
        <v>7847</v>
      </c>
      <c r="L14" s="535">
        <v>7847</v>
      </c>
      <c r="M14" s="537"/>
      <c r="N14" s="537"/>
      <c r="O14" s="537"/>
      <c r="P14" s="537"/>
      <c r="Q14" s="537"/>
      <c r="R14" s="537"/>
      <c r="S14" s="537"/>
      <c r="T14" s="537"/>
      <c r="U14" s="537"/>
      <c r="V14" s="470"/>
      <c r="W14" s="470"/>
      <c r="X14" s="470"/>
      <c r="Y14" s="470"/>
      <c r="Z14" s="470"/>
      <c r="AA14" s="470"/>
      <c r="AB14" s="470"/>
      <c r="AC14" s="470"/>
      <c r="AD14" s="470"/>
      <c r="AE14" s="470"/>
      <c r="AF14" s="470"/>
      <c r="AG14" s="470"/>
      <c r="AH14" s="470"/>
      <c r="AI14" s="470"/>
      <c r="AJ14" s="470"/>
      <c r="AK14" s="470"/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470"/>
      <c r="BD14" s="470"/>
      <c r="BE14" s="470"/>
      <c r="BF14" s="470"/>
      <c r="BG14" s="470"/>
      <c r="BH14" s="470"/>
      <c r="BI14" s="470"/>
      <c r="BJ14" s="470"/>
      <c r="BK14" s="470"/>
      <c r="BL14" s="470"/>
      <c r="BM14" s="470"/>
      <c r="BN14" s="470"/>
      <c r="BO14" s="470"/>
      <c r="BP14" s="470"/>
      <c r="BQ14" s="470"/>
      <c r="BR14" s="470"/>
      <c r="BS14" s="470"/>
      <c r="BT14" s="470"/>
      <c r="BU14" s="470"/>
      <c r="BV14" s="470"/>
      <c r="BW14" s="470"/>
      <c r="BX14" s="470"/>
      <c r="BY14" s="470"/>
      <c r="BZ14" s="470"/>
      <c r="CA14" s="470"/>
      <c r="CB14" s="470"/>
      <c r="CC14" s="470"/>
      <c r="CD14" s="470"/>
      <c r="CE14" s="470"/>
      <c r="CF14" s="470"/>
      <c r="CG14" s="470"/>
      <c r="CH14" s="470"/>
      <c r="CI14" s="470"/>
      <c r="CJ14" s="470"/>
      <c r="CK14" s="470"/>
      <c r="CL14" s="470"/>
      <c r="CM14" s="470"/>
      <c r="CN14" s="470"/>
      <c r="CO14" s="470"/>
      <c r="CP14" s="470"/>
      <c r="CQ14" s="470"/>
      <c r="CR14" s="470"/>
      <c r="CS14" s="470"/>
      <c r="CT14" s="470"/>
      <c r="CU14" s="470"/>
      <c r="CV14" s="635">
        <f t="shared" si="4"/>
        <v>11614</v>
      </c>
      <c r="CW14" s="635">
        <f t="shared" si="5"/>
        <v>7847</v>
      </c>
      <c r="CX14" s="635">
        <f t="shared" si="6"/>
        <v>7847</v>
      </c>
      <c r="CY14" s="463"/>
      <c r="CZ14" s="4"/>
      <c r="DA14" s="418"/>
      <c r="DB14" s="418"/>
      <c r="DD14" s="418"/>
      <c r="DE14" s="418"/>
      <c r="DF14" s="418"/>
    </row>
    <row r="15" spans="1:110" customFormat="1" ht="13.5" customHeight="1" thickBot="1">
      <c r="A15" s="475"/>
      <c r="B15" s="274" t="s">
        <v>845</v>
      </c>
      <c r="C15" s="698" t="s">
        <v>1097</v>
      </c>
      <c r="D15" s="580">
        <f t="shared" ref="D15:AI15" si="7">D16+D17+D18+D19+D20</f>
        <v>0</v>
      </c>
      <c r="E15" s="580">
        <f t="shared" si="7"/>
        <v>300</v>
      </c>
      <c r="F15" s="580">
        <f t="shared" si="7"/>
        <v>600</v>
      </c>
      <c r="G15" s="580">
        <f t="shared" si="7"/>
        <v>0</v>
      </c>
      <c r="H15" s="580">
        <f t="shared" si="7"/>
        <v>0</v>
      </c>
      <c r="I15" s="580">
        <f t="shared" si="7"/>
        <v>0</v>
      </c>
      <c r="J15" s="580">
        <f t="shared" si="7"/>
        <v>0</v>
      </c>
      <c r="K15" s="580">
        <f t="shared" si="7"/>
        <v>0</v>
      </c>
      <c r="L15" s="580">
        <f t="shared" si="7"/>
        <v>0</v>
      </c>
      <c r="M15" s="580">
        <f t="shared" si="7"/>
        <v>0</v>
      </c>
      <c r="N15" s="580">
        <f t="shared" si="7"/>
        <v>0</v>
      </c>
      <c r="O15" s="580">
        <f t="shared" si="7"/>
        <v>0</v>
      </c>
      <c r="P15" s="580">
        <f t="shared" si="7"/>
        <v>0</v>
      </c>
      <c r="Q15" s="580">
        <f t="shared" si="7"/>
        <v>0</v>
      </c>
      <c r="R15" s="580">
        <f t="shared" si="7"/>
        <v>0</v>
      </c>
      <c r="S15" s="580">
        <f t="shared" si="7"/>
        <v>0</v>
      </c>
      <c r="T15" s="580">
        <f t="shared" si="7"/>
        <v>0</v>
      </c>
      <c r="U15" s="580">
        <f t="shared" si="7"/>
        <v>0</v>
      </c>
      <c r="V15" s="580">
        <f t="shared" si="7"/>
        <v>0</v>
      </c>
      <c r="W15" s="580">
        <f t="shared" si="7"/>
        <v>0</v>
      </c>
      <c r="X15" s="580">
        <f t="shared" si="7"/>
        <v>0</v>
      </c>
      <c r="Y15" s="580">
        <f t="shared" si="7"/>
        <v>0</v>
      </c>
      <c r="Z15" s="580">
        <f t="shared" si="7"/>
        <v>0</v>
      </c>
      <c r="AA15" s="580">
        <f t="shared" si="7"/>
        <v>0</v>
      </c>
      <c r="AB15" s="580">
        <f t="shared" si="7"/>
        <v>0</v>
      </c>
      <c r="AC15" s="580">
        <f t="shared" si="7"/>
        <v>194</v>
      </c>
      <c r="AD15" s="580">
        <f t="shared" si="7"/>
        <v>194</v>
      </c>
      <c r="AE15" s="580">
        <f t="shared" si="7"/>
        <v>0</v>
      </c>
      <c r="AF15" s="580">
        <f t="shared" si="7"/>
        <v>0</v>
      </c>
      <c r="AG15" s="580">
        <f t="shared" si="7"/>
        <v>0</v>
      </c>
      <c r="AH15" s="580">
        <f t="shared" si="7"/>
        <v>0</v>
      </c>
      <c r="AI15" s="580">
        <f t="shared" si="7"/>
        <v>0</v>
      </c>
      <c r="AJ15" s="580">
        <f t="shared" ref="AJ15:BO15" si="8">AJ16+AJ17+AJ18+AJ19+AJ20</f>
        <v>0</v>
      </c>
      <c r="AK15" s="580">
        <f t="shared" si="8"/>
        <v>0</v>
      </c>
      <c r="AL15" s="580">
        <f t="shared" si="8"/>
        <v>0</v>
      </c>
      <c r="AM15" s="580">
        <f t="shared" si="8"/>
        <v>0</v>
      </c>
      <c r="AN15" s="580">
        <f t="shared" si="8"/>
        <v>0</v>
      </c>
      <c r="AO15" s="580">
        <f t="shared" si="8"/>
        <v>0</v>
      </c>
      <c r="AP15" s="580">
        <f t="shared" si="8"/>
        <v>0</v>
      </c>
      <c r="AQ15" s="580">
        <f t="shared" si="8"/>
        <v>0</v>
      </c>
      <c r="AR15" s="580">
        <f t="shared" si="8"/>
        <v>0</v>
      </c>
      <c r="AS15" s="580">
        <f t="shared" si="8"/>
        <v>0</v>
      </c>
      <c r="AT15" s="580">
        <f t="shared" si="8"/>
        <v>220</v>
      </c>
      <c r="AU15" s="580">
        <f t="shared" si="8"/>
        <v>0</v>
      </c>
      <c r="AV15" s="580">
        <f t="shared" si="8"/>
        <v>0</v>
      </c>
      <c r="AW15" s="580">
        <f t="shared" si="8"/>
        <v>0</v>
      </c>
      <c r="AX15" s="580">
        <f t="shared" si="8"/>
        <v>0</v>
      </c>
      <c r="AY15" s="580">
        <f t="shared" si="8"/>
        <v>0</v>
      </c>
      <c r="AZ15" s="580">
        <f t="shared" si="8"/>
        <v>0</v>
      </c>
      <c r="BA15" s="580">
        <f t="shared" si="8"/>
        <v>0</v>
      </c>
      <c r="BB15" s="580">
        <f t="shared" si="8"/>
        <v>0</v>
      </c>
      <c r="BC15" s="580">
        <f t="shared" si="8"/>
        <v>3068</v>
      </c>
      <c r="BD15" s="580">
        <f t="shared" si="8"/>
        <v>2954</v>
      </c>
      <c r="BE15" s="580">
        <f t="shared" si="8"/>
        <v>2954</v>
      </c>
      <c r="BF15" s="580">
        <f t="shared" si="8"/>
        <v>0</v>
      </c>
      <c r="BG15" s="580">
        <f t="shared" si="8"/>
        <v>0</v>
      </c>
      <c r="BH15" s="580">
        <f t="shared" si="8"/>
        <v>0</v>
      </c>
      <c r="BI15" s="580">
        <f t="shared" si="8"/>
        <v>112</v>
      </c>
      <c r="BJ15" s="580">
        <f t="shared" si="8"/>
        <v>112</v>
      </c>
      <c r="BK15" s="580">
        <f t="shared" si="8"/>
        <v>112</v>
      </c>
      <c r="BL15" s="580">
        <f t="shared" si="8"/>
        <v>0</v>
      </c>
      <c r="BM15" s="580">
        <f t="shared" si="8"/>
        <v>0</v>
      </c>
      <c r="BN15" s="580">
        <f t="shared" si="8"/>
        <v>0</v>
      </c>
      <c r="BO15" s="580">
        <f t="shared" si="8"/>
        <v>0</v>
      </c>
      <c r="BP15" s="580">
        <f t="shared" ref="BP15:CL15" si="9">BP16+BP17+BP18+BP19+BP20</f>
        <v>0</v>
      </c>
      <c r="BQ15" s="580">
        <f t="shared" si="9"/>
        <v>0</v>
      </c>
      <c r="BR15" s="580">
        <f t="shared" si="9"/>
        <v>0</v>
      </c>
      <c r="BS15" s="580">
        <f t="shared" si="9"/>
        <v>0</v>
      </c>
      <c r="BT15" s="580">
        <f t="shared" si="9"/>
        <v>0</v>
      </c>
      <c r="BU15" s="580">
        <f t="shared" si="9"/>
        <v>0</v>
      </c>
      <c r="BV15" s="580">
        <f t="shared" si="9"/>
        <v>0</v>
      </c>
      <c r="BW15" s="580">
        <f t="shared" si="9"/>
        <v>0</v>
      </c>
      <c r="BX15" s="580">
        <f t="shared" si="9"/>
        <v>0</v>
      </c>
      <c r="BY15" s="580">
        <f t="shared" si="9"/>
        <v>0</v>
      </c>
      <c r="BZ15" s="580">
        <f t="shared" si="9"/>
        <v>0</v>
      </c>
      <c r="CA15" s="580">
        <f t="shared" si="9"/>
        <v>0</v>
      </c>
      <c r="CB15" s="580">
        <f t="shared" si="9"/>
        <v>0</v>
      </c>
      <c r="CC15" s="580">
        <f t="shared" si="9"/>
        <v>0</v>
      </c>
      <c r="CD15" s="580">
        <f t="shared" si="9"/>
        <v>0</v>
      </c>
      <c r="CE15" s="580">
        <f t="shared" si="9"/>
        <v>0</v>
      </c>
      <c r="CF15" s="580">
        <f t="shared" si="9"/>
        <v>0</v>
      </c>
      <c r="CG15" s="580">
        <f t="shared" si="9"/>
        <v>0</v>
      </c>
      <c r="CH15" s="580">
        <f t="shared" si="9"/>
        <v>510</v>
      </c>
      <c r="CI15" s="580">
        <f t="shared" si="9"/>
        <v>510</v>
      </c>
      <c r="CJ15" s="580">
        <f t="shared" si="9"/>
        <v>0</v>
      </c>
      <c r="CK15" s="580">
        <f t="shared" si="9"/>
        <v>0</v>
      </c>
      <c r="CL15" s="580">
        <f t="shared" si="9"/>
        <v>0</v>
      </c>
      <c r="CM15" s="580"/>
      <c r="CN15" s="580"/>
      <c r="CO15" s="580"/>
      <c r="CP15" s="580">
        <f t="shared" ref="CP15:CU15" si="10">CP16+CP17+CP18+CP19+CP20</f>
        <v>0</v>
      </c>
      <c r="CQ15" s="580">
        <f t="shared" si="10"/>
        <v>0</v>
      </c>
      <c r="CR15" s="580">
        <f t="shared" si="10"/>
        <v>0</v>
      </c>
      <c r="CS15" s="580">
        <f t="shared" si="10"/>
        <v>0</v>
      </c>
      <c r="CT15" s="580">
        <f t="shared" si="10"/>
        <v>0</v>
      </c>
      <c r="CU15" s="580">
        <f t="shared" si="10"/>
        <v>0</v>
      </c>
      <c r="CV15" s="635">
        <f t="shared" si="4"/>
        <v>3400</v>
      </c>
      <c r="CW15" s="635">
        <f t="shared" si="5"/>
        <v>4070</v>
      </c>
      <c r="CX15" s="635">
        <f t="shared" si="6"/>
        <v>4370</v>
      </c>
      <c r="CY15" s="463"/>
      <c r="CZ15" s="1"/>
      <c r="DA15" s="418"/>
      <c r="DB15" s="418"/>
      <c r="DD15" s="418"/>
      <c r="DE15" s="418"/>
      <c r="DF15" s="418"/>
    </row>
    <row r="16" spans="1:110" customFormat="1" ht="13.5" customHeight="1">
      <c r="A16" s="472"/>
      <c r="B16" s="543" t="s">
        <v>911</v>
      </c>
      <c r="C16" s="695" t="s">
        <v>1098</v>
      </c>
      <c r="D16" s="581"/>
      <c r="E16" s="581"/>
      <c r="F16" s="582"/>
      <c r="G16" s="473"/>
      <c r="H16" s="615"/>
      <c r="I16" s="615"/>
      <c r="J16" s="474"/>
      <c r="K16" s="615"/>
      <c r="L16" s="615"/>
      <c r="M16" s="615"/>
      <c r="N16" s="615"/>
      <c r="O16" s="615"/>
      <c r="P16" s="615"/>
      <c r="Q16" s="615"/>
      <c r="R16" s="615"/>
      <c r="S16" s="615"/>
      <c r="T16" s="615"/>
      <c r="U16" s="615"/>
      <c r="V16" s="474"/>
      <c r="W16" s="615"/>
      <c r="X16" s="615"/>
      <c r="Y16" s="474"/>
      <c r="Z16" s="615"/>
      <c r="AA16" s="615"/>
      <c r="AB16" s="474"/>
      <c r="AC16" s="615"/>
      <c r="AD16" s="615"/>
      <c r="AE16" s="474"/>
      <c r="AF16" s="615"/>
      <c r="AG16" s="615"/>
      <c r="AH16" s="474"/>
      <c r="AI16" s="615"/>
      <c r="AJ16" s="615"/>
      <c r="AK16" s="474"/>
      <c r="AL16" s="615"/>
      <c r="AM16" s="615"/>
      <c r="AN16" s="474"/>
      <c r="AO16" s="615"/>
      <c r="AP16" s="615"/>
      <c r="AQ16" s="474"/>
      <c r="AR16" s="615"/>
      <c r="AS16" s="615"/>
      <c r="AT16" s="615"/>
      <c r="AU16" s="620"/>
      <c r="AV16" s="615"/>
      <c r="AW16" s="474"/>
      <c r="AX16" s="615"/>
      <c r="AY16" s="615"/>
      <c r="AZ16" s="474"/>
      <c r="BA16" s="615"/>
      <c r="BB16" s="615"/>
      <c r="BC16" s="474"/>
      <c r="BD16" s="615"/>
      <c r="BE16" s="615"/>
      <c r="BF16" s="474"/>
      <c r="BG16" s="615"/>
      <c r="BH16" s="615"/>
      <c r="BI16" s="474"/>
      <c r="BJ16" s="615"/>
      <c r="BK16" s="615"/>
      <c r="BL16" s="615"/>
      <c r="BM16" s="615"/>
      <c r="BN16" s="615"/>
      <c r="BO16" s="474"/>
      <c r="BP16" s="615"/>
      <c r="BQ16" s="615"/>
      <c r="BR16" s="474"/>
      <c r="BS16" s="615"/>
      <c r="BT16" s="615"/>
      <c r="BU16" s="615"/>
      <c r="BV16" s="615"/>
      <c r="BW16" s="615"/>
      <c r="BX16" s="615"/>
      <c r="BY16" s="615"/>
      <c r="BZ16" s="615"/>
      <c r="CA16" s="474"/>
      <c r="CB16" s="615"/>
      <c r="CC16" s="618"/>
      <c r="CD16" s="615"/>
      <c r="CE16" s="615"/>
      <c r="CF16" s="615"/>
      <c r="CG16" s="615"/>
      <c r="CH16" s="615"/>
      <c r="CI16" s="615"/>
      <c r="CJ16" s="474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635">
        <f t="shared" si="4"/>
        <v>0</v>
      </c>
      <c r="CW16" s="635">
        <f t="shared" si="5"/>
        <v>0</v>
      </c>
      <c r="CX16" s="635">
        <f t="shared" si="6"/>
        <v>0</v>
      </c>
      <c r="CY16" s="463"/>
      <c r="CZ16" s="1"/>
      <c r="DA16" s="418"/>
      <c r="DB16" s="418"/>
      <c r="DD16" s="418"/>
      <c r="DE16" s="418"/>
      <c r="DF16" s="418"/>
    </row>
    <row r="17" spans="1:110" customFormat="1" ht="13.5" customHeight="1">
      <c r="A17" s="472"/>
      <c r="B17" s="544" t="s">
        <v>912</v>
      </c>
      <c r="C17" s="696" t="s">
        <v>1099</v>
      </c>
      <c r="D17" s="583"/>
      <c r="E17" s="583"/>
      <c r="F17" s="584"/>
      <c r="G17" s="473"/>
      <c r="H17" s="615"/>
      <c r="I17" s="615"/>
      <c r="J17" s="474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474"/>
      <c r="W17" s="615"/>
      <c r="X17" s="615"/>
      <c r="Y17" s="474"/>
      <c r="Z17" s="615"/>
      <c r="AA17" s="615"/>
      <c r="AB17" s="474"/>
      <c r="AC17" s="615"/>
      <c r="AD17" s="615"/>
      <c r="AE17" s="474"/>
      <c r="AF17" s="615"/>
      <c r="AG17" s="615"/>
      <c r="AH17" s="474"/>
      <c r="AI17" s="615"/>
      <c r="AJ17" s="615"/>
      <c r="AK17" s="474"/>
      <c r="AL17" s="615"/>
      <c r="AM17" s="615"/>
      <c r="AN17" s="474"/>
      <c r="AO17" s="615"/>
      <c r="AP17" s="615"/>
      <c r="AQ17" s="474"/>
      <c r="AR17" s="615"/>
      <c r="AS17" s="615"/>
      <c r="AT17" s="615"/>
      <c r="AU17" s="615"/>
      <c r="AV17" s="615"/>
      <c r="AW17" s="474"/>
      <c r="AX17" s="615"/>
      <c r="AY17" s="615"/>
      <c r="AZ17" s="474"/>
      <c r="BA17" s="615"/>
      <c r="BB17" s="615"/>
      <c r="BC17" s="474"/>
      <c r="BD17" s="615"/>
      <c r="BE17" s="615"/>
      <c r="BF17" s="474"/>
      <c r="BG17" s="615"/>
      <c r="BH17" s="615"/>
      <c r="BI17" s="474"/>
      <c r="BJ17" s="615"/>
      <c r="BK17" s="615"/>
      <c r="BL17" s="615"/>
      <c r="BM17" s="615"/>
      <c r="BN17" s="615"/>
      <c r="BO17" s="474"/>
      <c r="BP17" s="615"/>
      <c r="BQ17" s="615"/>
      <c r="BR17" s="474"/>
      <c r="BS17" s="615"/>
      <c r="BT17" s="615"/>
      <c r="BU17" s="615"/>
      <c r="BV17" s="615"/>
      <c r="BW17" s="615"/>
      <c r="BX17" s="615"/>
      <c r="BY17" s="615"/>
      <c r="BZ17" s="615"/>
      <c r="CA17" s="474"/>
      <c r="CB17" s="615"/>
      <c r="CC17" s="618"/>
      <c r="CD17" s="615"/>
      <c r="CE17" s="615"/>
      <c r="CF17" s="615"/>
      <c r="CG17" s="615"/>
      <c r="CH17" s="615"/>
      <c r="CI17" s="615"/>
      <c r="CJ17" s="474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635">
        <f t="shared" si="4"/>
        <v>0</v>
      </c>
      <c r="CW17" s="635">
        <f t="shared" si="5"/>
        <v>0</v>
      </c>
      <c r="CX17" s="635">
        <f t="shared" si="6"/>
        <v>0</v>
      </c>
      <c r="CY17" s="463"/>
      <c r="CZ17" s="1"/>
      <c r="DA17" s="418"/>
      <c r="DB17" s="418"/>
      <c r="DD17" s="418"/>
      <c r="DE17" s="418"/>
      <c r="DF17" s="418"/>
    </row>
    <row r="18" spans="1:110" customFormat="1" ht="13.5" customHeight="1">
      <c r="A18" s="472"/>
      <c r="B18" s="544" t="s">
        <v>913</v>
      </c>
      <c r="C18" s="696" t="s">
        <v>1100</v>
      </c>
      <c r="D18" s="583"/>
      <c r="E18" s="583"/>
      <c r="F18" s="584"/>
      <c r="G18" s="473"/>
      <c r="H18" s="615"/>
      <c r="I18" s="615"/>
      <c r="J18" s="474"/>
      <c r="K18" s="615"/>
      <c r="L18" s="615"/>
      <c r="M18" s="615"/>
      <c r="N18" s="615"/>
      <c r="O18" s="615"/>
      <c r="P18" s="615"/>
      <c r="Q18" s="615"/>
      <c r="R18" s="615"/>
      <c r="S18" s="615"/>
      <c r="T18" s="615"/>
      <c r="U18" s="615"/>
      <c r="V18" s="474"/>
      <c r="W18" s="615"/>
      <c r="X18" s="615"/>
      <c r="Y18" s="474"/>
      <c r="Z18" s="615"/>
      <c r="AA18" s="615"/>
      <c r="AB18" s="474"/>
      <c r="AC18" s="615"/>
      <c r="AD18" s="615"/>
      <c r="AE18" s="474"/>
      <c r="AF18" s="615"/>
      <c r="AG18" s="615"/>
      <c r="AH18" s="474"/>
      <c r="AI18" s="615"/>
      <c r="AJ18" s="615"/>
      <c r="AK18" s="474"/>
      <c r="AL18" s="615"/>
      <c r="AM18" s="615"/>
      <c r="AN18" s="474"/>
      <c r="AO18" s="615"/>
      <c r="AP18" s="615"/>
      <c r="AQ18" s="474"/>
      <c r="AR18" s="615"/>
      <c r="AS18" s="615"/>
      <c r="AT18" s="615"/>
      <c r="AU18" s="615"/>
      <c r="AV18" s="615"/>
      <c r="AW18" s="474"/>
      <c r="AX18" s="615"/>
      <c r="AY18" s="615"/>
      <c r="AZ18" s="474"/>
      <c r="BA18" s="615"/>
      <c r="BB18" s="615"/>
      <c r="BC18" s="474"/>
      <c r="BD18" s="615"/>
      <c r="BE18" s="615"/>
      <c r="BF18" s="474"/>
      <c r="BG18" s="615"/>
      <c r="BH18" s="615"/>
      <c r="BI18" s="474"/>
      <c r="BJ18" s="615"/>
      <c r="BK18" s="615"/>
      <c r="BL18" s="615"/>
      <c r="BM18" s="615"/>
      <c r="BN18" s="615"/>
      <c r="BO18" s="474"/>
      <c r="BP18" s="615"/>
      <c r="BQ18" s="615"/>
      <c r="BR18" s="474"/>
      <c r="BS18" s="615"/>
      <c r="BT18" s="615"/>
      <c r="BU18" s="615"/>
      <c r="BV18" s="615"/>
      <c r="BW18" s="615"/>
      <c r="BX18" s="615"/>
      <c r="BY18" s="615"/>
      <c r="BZ18" s="615"/>
      <c r="CA18" s="474"/>
      <c r="CB18" s="615"/>
      <c r="CC18" s="618"/>
      <c r="CD18" s="615"/>
      <c r="CE18" s="615"/>
      <c r="CF18" s="615"/>
      <c r="CG18" s="615"/>
      <c r="CH18" s="615"/>
      <c r="CI18" s="615"/>
      <c r="CJ18" s="474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635">
        <f t="shared" si="4"/>
        <v>0</v>
      </c>
      <c r="CW18" s="635">
        <f t="shared" si="5"/>
        <v>0</v>
      </c>
      <c r="CX18" s="635">
        <f t="shared" si="6"/>
        <v>0</v>
      </c>
      <c r="CY18" s="463"/>
      <c r="CZ18" s="1"/>
      <c r="DA18" s="418"/>
      <c r="DB18" s="418"/>
      <c r="DD18" s="418"/>
      <c r="DE18" s="418"/>
      <c r="DF18" s="418"/>
    </row>
    <row r="19" spans="1:110" customFormat="1" ht="13.5" customHeight="1">
      <c r="A19" s="472"/>
      <c r="B19" s="544" t="s">
        <v>914</v>
      </c>
      <c r="C19" s="696" t="s">
        <v>1102</v>
      </c>
      <c r="D19" s="583"/>
      <c r="E19" s="583"/>
      <c r="F19" s="584"/>
      <c r="G19" s="473"/>
      <c r="H19" s="615"/>
      <c r="I19" s="615"/>
      <c r="J19" s="474"/>
      <c r="K19" s="615"/>
      <c r="L19" s="615"/>
      <c r="M19" s="615"/>
      <c r="N19" s="615"/>
      <c r="O19" s="615"/>
      <c r="P19" s="615"/>
      <c r="Q19" s="615"/>
      <c r="R19" s="615"/>
      <c r="S19" s="615"/>
      <c r="T19" s="615"/>
      <c r="U19" s="615"/>
      <c r="V19" s="474"/>
      <c r="W19" s="615"/>
      <c r="X19" s="615"/>
      <c r="Y19" s="474"/>
      <c r="Z19" s="615"/>
      <c r="AA19" s="615"/>
      <c r="AB19" s="474"/>
      <c r="AC19" s="615"/>
      <c r="AD19" s="615"/>
      <c r="AE19" s="474"/>
      <c r="AF19" s="615"/>
      <c r="AG19" s="615"/>
      <c r="AH19" s="474"/>
      <c r="AI19" s="615"/>
      <c r="AJ19" s="615"/>
      <c r="AK19" s="474"/>
      <c r="AL19" s="615"/>
      <c r="AM19" s="615"/>
      <c r="AN19" s="474"/>
      <c r="AO19" s="615"/>
      <c r="AP19" s="615"/>
      <c r="AQ19" s="474"/>
      <c r="AR19" s="615"/>
      <c r="AS19" s="615"/>
      <c r="AT19" s="615"/>
      <c r="AU19" s="615"/>
      <c r="AV19" s="615"/>
      <c r="AW19" s="474"/>
      <c r="AX19" s="615"/>
      <c r="AY19" s="615"/>
      <c r="AZ19" s="474"/>
      <c r="BA19" s="615"/>
      <c r="BB19" s="615"/>
      <c r="BC19" s="474"/>
      <c r="BD19" s="615"/>
      <c r="BE19" s="615"/>
      <c r="BF19" s="474"/>
      <c r="BG19" s="615"/>
      <c r="BH19" s="615"/>
      <c r="BI19" s="474"/>
      <c r="BJ19" s="615"/>
      <c r="BK19" s="615"/>
      <c r="BL19" s="615"/>
      <c r="BM19" s="615"/>
      <c r="BN19" s="615"/>
      <c r="BO19" s="474"/>
      <c r="BP19" s="615"/>
      <c r="BQ19" s="615"/>
      <c r="BR19" s="474"/>
      <c r="BS19" s="615"/>
      <c r="BT19" s="615"/>
      <c r="BU19" s="615"/>
      <c r="BV19" s="615"/>
      <c r="BW19" s="615"/>
      <c r="BX19" s="615"/>
      <c r="BY19" s="615"/>
      <c r="BZ19" s="615"/>
      <c r="CA19" s="474"/>
      <c r="CB19" s="615"/>
      <c r="CC19" s="618"/>
      <c r="CD19" s="615"/>
      <c r="CE19" s="615"/>
      <c r="CF19" s="615"/>
      <c r="CG19" s="615"/>
      <c r="CH19" s="615"/>
      <c r="CI19" s="615"/>
      <c r="CJ19" s="474"/>
      <c r="CK19" s="615"/>
      <c r="CL19" s="615"/>
      <c r="CM19" s="615"/>
      <c r="CN19" s="615"/>
      <c r="CO19" s="615"/>
      <c r="CP19" s="615"/>
      <c r="CQ19" s="615"/>
      <c r="CR19" s="615"/>
      <c r="CS19" s="615"/>
      <c r="CT19" s="615"/>
      <c r="CU19" s="615"/>
      <c r="CV19" s="635">
        <f t="shared" si="4"/>
        <v>0</v>
      </c>
      <c r="CW19" s="635">
        <f t="shared" si="5"/>
        <v>0</v>
      </c>
      <c r="CX19" s="635">
        <f t="shared" si="6"/>
        <v>0</v>
      </c>
      <c r="CY19" s="463"/>
      <c r="CZ19" s="1"/>
      <c r="DA19" s="418"/>
      <c r="DB19" s="418"/>
      <c r="DD19" s="418"/>
      <c r="DE19" s="418"/>
      <c r="DF19" s="418"/>
    </row>
    <row r="20" spans="1:110" customFormat="1" ht="13.5" customHeight="1">
      <c r="A20" s="476"/>
      <c r="B20" s="544" t="s">
        <v>915</v>
      </c>
      <c r="C20" s="696" t="s">
        <v>1103</v>
      </c>
      <c r="D20" s="583"/>
      <c r="E20" s="532">
        <v>300</v>
      </c>
      <c r="F20" s="533">
        <v>600</v>
      </c>
      <c r="G20" s="473"/>
      <c r="H20" s="615"/>
      <c r="I20" s="615"/>
      <c r="J20" s="474"/>
      <c r="K20" s="615"/>
      <c r="L20" s="615"/>
      <c r="M20" s="615"/>
      <c r="N20" s="615"/>
      <c r="O20" s="615"/>
      <c r="P20" s="615"/>
      <c r="Q20" s="615"/>
      <c r="R20" s="615"/>
      <c r="S20" s="615"/>
      <c r="T20" s="615"/>
      <c r="U20" s="615"/>
      <c r="V20" s="474"/>
      <c r="W20" s="615"/>
      <c r="X20" s="615"/>
      <c r="Y20" s="474"/>
      <c r="Z20" s="615"/>
      <c r="AA20" s="615"/>
      <c r="AB20" s="474"/>
      <c r="AC20" s="619">
        <v>194</v>
      </c>
      <c r="AD20" s="619">
        <v>194</v>
      </c>
      <c r="AE20" s="474"/>
      <c r="AF20" s="615"/>
      <c r="AG20" s="615"/>
      <c r="AH20" s="474"/>
      <c r="AI20" s="615"/>
      <c r="AJ20" s="615"/>
      <c r="AK20" s="474"/>
      <c r="AL20" s="615"/>
      <c r="AM20" s="615"/>
      <c r="AN20" s="474"/>
      <c r="AO20" s="615"/>
      <c r="AP20" s="615"/>
      <c r="AQ20" s="474"/>
      <c r="AR20" s="615"/>
      <c r="AS20" s="615"/>
      <c r="AT20" s="619">
        <v>220</v>
      </c>
      <c r="AU20" s="615"/>
      <c r="AV20" s="615"/>
      <c r="AW20" s="474"/>
      <c r="AX20" s="615"/>
      <c r="AY20" s="615"/>
      <c r="AZ20" s="474"/>
      <c r="BA20" s="615"/>
      <c r="BB20" s="615"/>
      <c r="BC20" s="538">
        <v>3068</v>
      </c>
      <c r="BD20" s="619">
        <v>2954</v>
      </c>
      <c r="BE20" s="619">
        <v>2954</v>
      </c>
      <c r="BF20" s="538"/>
      <c r="BG20" s="619"/>
      <c r="BH20" s="619"/>
      <c r="BI20" s="538">
        <v>112</v>
      </c>
      <c r="BJ20" s="619">
        <v>112</v>
      </c>
      <c r="BK20" s="619">
        <v>112</v>
      </c>
      <c r="BL20" s="615"/>
      <c r="BM20" s="615"/>
      <c r="BN20" s="615"/>
      <c r="BO20" s="474"/>
      <c r="BP20" s="615"/>
      <c r="BQ20" s="615"/>
      <c r="BR20" s="474"/>
      <c r="BS20" s="615"/>
      <c r="BT20" s="615"/>
      <c r="BU20" s="615"/>
      <c r="BV20" s="615"/>
      <c r="BW20" s="615"/>
      <c r="BX20" s="615"/>
      <c r="BY20" s="615"/>
      <c r="BZ20" s="615"/>
      <c r="CA20" s="474"/>
      <c r="CB20" s="615"/>
      <c r="CC20" s="618"/>
      <c r="CD20" s="615"/>
      <c r="CE20" s="615"/>
      <c r="CF20" s="615"/>
      <c r="CG20" s="615"/>
      <c r="CH20" s="619">
        <v>510</v>
      </c>
      <c r="CI20" s="619">
        <v>510</v>
      </c>
      <c r="CJ20" s="474"/>
      <c r="CK20" s="615"/>
      <c r="CL20" s="615"/>
      <c r="CM20" s="615"/>
      <c r="CN20" s="615"/>
      <c r="CO20" s="615"/>
      <c r="CP20" s="615"/>
      <c r="CQ20" s="615"/>
      <c r="CR20" s="615"/>
      <c r="CS20" s="615"/>
      <c r="CT20" s="615"/>
      <c r="CU20" s="615"/>
      <c r="CV20" s="635">
        <f t="shared" si="4"/>
        <v>3400</v>
      </c>
      <c r="CW20" s="635">
        <f t="shared" si="5"/>
        <v>4070</v>
      </c>
      <c r="CX20" s="635">
        <f t="shared" si="6"/>
        <v>4370</v>
      </c>
      <c r="CY20" s="463"/>
      <c r="CZ20" s="1"/>
      <c r="DA20" s="418"/>
      <c r="DB20" s="418"/>
      <c r="DD20" s="418"/>
      <c r="DE20" s="418"/>
      <c r="DF20" s="418"/>
    </row>
    <row r="21" spans="1:110" customFormat="1" ht="13.5" customHeight="1" thickBot="1">
      <c r="A21" s="472"/>
      <c r="B21" s="545" t="s">
        <v>922</v>
      </c>
      <c r="C21" s="697" t="s">
        <v>1104</v>
      </c>
      <c r="D21" s="585"/>
      <c r="E21" s="585"/>
      <c r="F21" s="586"/>
      <c r="G21" s="473"/>
      <c r="H21" s="615"/>
      <c r="I21" s="615"/>
      <c r="J21" s="474"/>
      <c r="K21" s="615"/>
      <c r="L21" s="615"/>
      <c r="M21" s="615"/>
      <c r="N21" s="615"/>
      <c r="O21" s="615"/>
      <c r="P21" s="615"/>
      <c r="Q21" s="615"/>
      <c r="R21" s="615"/>
      <c r="S21" s="615"/>
      <c r="T21" s="615"/>
      <c r="U21" s="615"/>
      <c r="V21" s="474"/>
      <c r="W21" s="615"/>
      <c r="X21" s="615"/>
      <c r="Y21" s="474"/>
      <c r="Z21" s="615"/>
      <c r="AA21" s="615"/>
      <c r="AB21" s="474"/>
      <c r="AC21" s="615"/>
      <c r="AD21" s="615"/>
      <c r="AE21" s="474"/>
      <c r="AF21" s="615"/>
      <c r="AG21" s="615"/>
      <c r="AH21" s="474"/>
      <c r="AI21" s="615"/>
      <c r="AJ21" s="615"/>
      <c r="AK21" s="474"/>
      <c r="AL21" s="615"/>
      <c r="AM21" s="615"/>
      <c r="AN21" s="474"/>
      <c r="AO21" s="615"/>
      <c r="AP21" s="615"/>
      <c r="AQ21" s="474"/>
      <c r="AR21" s="615"/>
      <c r="AS21" s="615"/>
      <c r="AT21" s="615"/>
      <c r="AU21" s="615"/>
      <c r="AV21" s="615"/>
      <c r="AW21" s="474"/>
      <c r="AX21" s="615"/>
      <c r="AY21" s="615"/>
      <c r="AZ21" s="474"/>
      <c r="BA21" s="615"/>
      <c r="BB21" s="615"/>
      <c r="BC21" s="474"/>
      <c r="BD21" s="615"/>
      <c r="BE21" s="615"/>
      <c r="BF21" s="474"/>
      <c r="BG21" s="615"/>
      <c r="BH21" s="615"/>
      <c r="BI21" s="474"/>
      <c r="BJ21" s="615"/>
      <c r="BK21" s="615"/>
      <c r="BL21" s="615"/>
      <c r="BM21" s="615"/>
      <c r="BN21" s="615"/>
      <c r="BO21" s="474"/>
      <c r="BP21" s="615"/>
      <c r="BQ21" s="615"/>
      <c r="BR21" s="474"/>
      <c r="BS21" s="615"/>
      <c r="BT21" s="615"/>
      <c r="BU21" s="615"/>
      <c r="BV21" s="615"/>
      <c r="BW21" s="615"/>
      <c r="BX21" s="615"/>
      <c r="BY21" s="615"/>
      <c r="BZ21" s="615"/>
      <c r="CA21" s="474"/>
      <c r="CB21" s="615"/>
      <c r="CC21" s="618"/>
      <c r="CD21" s="615"/>
      <c r="CE21" s="615"/>
      <c r="CF21" s="615"/>
      <c r="CG21" s="615"/>
      <c r="CH21" s="615"/>
      <c r="CI21" s="615"/>
      <c r="CJ21" s="474"/>
      <c r="CK21" s="615"/>
      <c r="CL21" s="615"/>
      <c r="CM21" s="615"/>
      <c r="CN21" s="615"/>
      <c r="CO21" s="615"/>
      <c r="CP21" s="615"/>
      <c r="CQ21" s="615"/>
      <c r="CR21" s="615"/>
      <c r="CS21" s="615"/>
      <c r="CT21" s="615"/>
      <c r="CU21" s="615"/>
      <c r="CV21" s="635">
        <f t="shared" si="4"/>
        <v>0</v>
      </c>
      <c r="CW21" s="635">
        <f t="shared" si="5"/>
        <v>0</v>
      </c>
      <c r="CX21" s="635">
        <f t="shared" si="6"/>
        <v>0</v>
      </c>
      <c r="CY21" s="463"/>
      <c r="CZ21" s="1"/>
      <c r="DA21" s="418"/>
      <c r="DB21" s="418"/>
      <c r="DD21" s="418"/>
      <c r="DE21" s="418"/>
      <c r="DF21" s="418"/>
    </row>
    <row r="22" spans="1:110" customFormat="1" ht="13.5" customHeight="1" thickBot="1">
      <c r="A22" s="477"/>
      <c r="B22" s="274" t="s">
        <v>846</v>
      </c>
      <c r="C22" s="699" t="s">
        <v>1105</v>
      </c>
      <c r="D22" s="580">
        <f t="shared" ref="D22:L22" si="11">D23+D24+D25+D26+D27</f>
        <v>0</v>
      </c>
      <c r="E22" s="580">
        <f t="shared" si="11"/>
        <v>0</v>
      </c>
      <c r="F22" s="588">
        <f t="shared" si="11"/>
        <v>0</v>
      </c>
      <c r="G22" s="580">
        <f t="shared" si="11"/>
        <v>0</v>
      </c>
      <c r="H22" s="580">
        <f t="shared" si="11"/>
        <v>0</v>
      </c>
      <c r="I22" s="580">
        <f t="shared" si="11"/>
        <v>0</v>
      </c>
      <c r="J22" s="580">
        <f t="shared" si="11"/>
        <v>0</v>
      </c>
      <c r="K22" s="580">
        <f t="shared" si="11"/>
        <v>0</v>
      </c>
      <c r="L22" s="580">
        <f t="shared" si="11"/>
        <v>0</v>
      </c>
      <c r="M22" s="580"/>
      <c r="N22" s="580"/>
      <c r="O22" s="580"/>
      <c r="P22" s="580"/>
      <c r="Q22" s="580"/>
      <c r="R22" s="580"/>
      <c r="S22" s="580"/>
      <c r="T22" s="580"/>
      <c r="U22" s="580"/>
      <c r="V22" s="580">
        <f t="shared" ref="V22:AM22" si="12">V23+V24+V25+V26+V27</f>
        <v>0</v>
      </c>
      <c r="W22" s="580">
        <f t="shared" si="12"/>
        <v>0</v>
      </c>
      <c r="X22" s="580">
        <f t="shared" si="12"/>
        <v>0</v>
      </c>
      <c r="Y22" s="580">
        <f t="shared" si="12"/>
        <v>0</v>
      </c>
      <c r="Z22" s="580">
        <f t="shared" si="12"/>
        <v>0</v>
      </c>
      <c r="AA22" s="580">
        <f t="shared" si="12"/>
        <v>0</v>
      </c>
      <c r="AB22" s="580">
        <f t="shared" si="12"/>
        <v>0</v>
      </c>
      <c r="AC22" s="580">
        <f t="shared" si="12"/>
        <v>0</v>
      </c>
      <c r="AD22" s="580">
        <f t="shared" si="12"/>
        <v>0</v>
      </c>
      <c r="AE22" s="580">
        <f t="shared" si="12"/>
        <v>0</v>
      </c>
      <c r="AF22" s="580">
        <f t="shared" si="12"/>
        <v>0</v>
      </c>
      <c r="AG22" s="580">
        <f t="shared" si="12"/>
        <v>0</v>
      </c>
      <c r="AH22" s="580">
        <f t="shared" si="12"/>
        <v>0</v>
      </c>
      <c r="AI22" s="580">
        <f t="shared" si="12"/>
        <v>0</v>
      </c>
      <c r="AJ22" s="580">
        <f t="shared" si="12"/>
        <v>0</v>
      </c>
      <c r="AK22" s="580">
        <f t="shared" si="12"/>
        <v>0</v>
      </c>
      <c r="AL22" s="580">
        <f t="shared" si="12"/>
        <v>0</v>
      </c>
      <c r="AM22" s="580">
        <f t="shared" si="12"/>
        <v>0</v>
      </c>
      <c r="AN22" s="474"/>
      <c r="AO22" s="615"/>
      <c r="AP22" s="615"/>
      <c r="AQ22" s="474"/>
      <c r="AR22" s="615"/>
      <c r="AS22" s="615"/>
      <c r="AT22" s="580">
        <f t="shared" ref="AT22:CC22" si="13">AT23+AT24+AT25+AT26+AT27</f>
        <v>0</v>
      </c>
      <c r="AU22" s="580">
        <f t="shared" si="13"/>
        <v>851</v>
      </c>
      <c r="AV22" s="580">
        <f t="shared" si="13"/>
        <v>851</v>
      </c>
      <c r="AW22" s="580">
        <f t="shared" si="13"/>
        <v>0</v>
      </c>
      <c r="AX22" s="580">
        <f t="shared" si="13"/>
        <v>0</v>
      </c>
      <c r="AY22" s="580">
        <f t="shared" si="13"/>
        <v>0</v>
      </c>
      <c r="AZ22" s="580">
        <f t="shared" si="13"/>
        <v>0</v>
      </c>
      <c r="BA22" s="580">
        <f t="shared" si="13"/>
        <v>0</v>
      </c>
      <c r="BB22" s="580">
        <f t="shared" si="13"/>
        <v>0</v>
      </c>
      <c r="BC22" s="580">
        <f t="shared" si="13"/>
        <v>0</v>
      </c>
      <c r="BD22" s="580">
        <f t="shared" si="13"/>
        <v>0</v>
      </c>
      <c r="BE22" s="580">
        <f t="shared" si="13"/>
        <v>0</v>
      </c>
      <c r="BF22" s="580">
        <f t="shared" si="13"/>
        <v>0</v>
      </c>
      <c r="BG22" s="580">
        <f t="shared" si="13"/>
        <v>0</v>
      </c>
      <c r="BH22" s="580">
        <f t="shared" si="13"/>
        <v>0</v>
      </c>
      <c r="BI22" s="580">
        <f t="shared" si="13"/>
        <v>0</v>
      </c>
      <c r="BJ22" s="580">
        <f t="shared" si="13"/>
        <v>0</v>
      </c>
      <c r="BK22" s="580">
        <f t="shared" si="13"/>
        <v>0</v>
      </c>
      <c r="BL22" s="580">
        <f t="shared" si="13"/>
        <v>0</v>
      </c>
      <c r="BM22" s="580">
        <f t="shared" si="13"/>
        <v>0</v>
      </c>
      <c r="BN22" s="580">
        <f t="shared" si="13"/>
        <v>0</v>
      </c>
      <c r="BO22" s="580">
        <f t="shared" si="13"/>
        <v>0</v>
      </c>
      <c r="BP22" s="580">
        <f t="shared" si="13"/>
        <v>0</v>
      </c>
      <c r="BQ22" s="580">
        <f t="shared" si="13"/>
        <v>0</v>
      </c>
      <c r="BR22" s="580">
        <f t="shared" si="13"/>
        <v>0</v>
      </c>
      <c r="BS22" s="580">
        <f t="shared" si="13"/>
        <v>0</v>
      </c>
      <c r="BT22" s="580">
        <f t="shared" si="13"/>
        <v>0</v>
      </c>
      <c r="BU22" s="580">
        <f t="shared" si="13"/>
        <v>0</v>
      </c>
      <c r="BV22" s="580">
        <f t="shared" si="13"/>
        <v>0</v>
      </c>
      <c r="BW22" s="580">
        <f t="shared" si="13"/>
        <v>0</v>
      </c>
      <c r="BX22" s="580">
        <f t="shared" si="13"/>
        <v>0</v>
      </c>
      <c r="BY22" s="580">
        <f t="shared" si="13"/>
        <v>0</v>
      </c>
      <c r="BZ22" s="580">
        <f t="shared" si="13"/>
        <v>0</v>
      </c>
      <c r="CA22" s="580">
        <f t="shared" si="13"/>
        <v>0</v>
      </c>
      <c r="CB22" s="580">
        <f t="shared" si="13"/>
        <v>0</v>
      </c>
      <c r="CC22" s="580">
        <f t="shared" si="13"/>
        <v>0</v>
      </c>
      <c r="CD22" s="580"/>
      <c r="CE22" s="580"/>
      <c r="CF22" s="580"/>
      <c r="CG22" s="580"/>
      <c r="CH22" s="580"/>
      <c r="CI22" s="580"/>
      <c r="CJ22" s="580">
        <f>CJ23+CJ24+CJ25+CJ26+CJ27</f>
        <v>0</v>
      </c>
      <c r="CK22" s="580">
        <f>CK23+CK24+CK25+CK26+CK27</f>
        <v>0</v>
      </c>
      <c r="CL22" s="580">
        <f>CL23+CL24+CL25+CL26+CL27</f>
        <v>0</v>
      </c>
      <c r="CM22" s="580"/>
      <c r="CN22" s="580"/>
      <c r="CO22" s="580"/>
      <c r="CP22" s="580"/>
      <c r="CQ22" s="580"/>
      <c r="CR22" s="580"/>
      <c r="CS22" s="580"/>
      <c r="CT22" s="580"/>
      <c r="CU22" s="587"/>
      <c r="CV22" s="635">
        <f t="shared" si="4"/>
        <v>0</v>
      </c>
      <c r="CW22" s="635">
        <f t="shared" si="5"/>
        <v>851</v>
      </c>
      <c r="CX22" s="635">
        <f t="shared" si="6"/>
        <v>851</v>
      </c>
      <c r="CY22" s="463"/>
      <c r="CZ22" s="1"/>
      <c r="DA22" s="418"/>
      <c r="DB22" s="418"/>
      <c r="DD22" s="418"/>
      <c r="DE22" s="418"/>
      <c r="DF22" s="418"/>
    </row>
    <row r="23" spans="1:110" customFormat="1" ht="13.5" customHeight="1" thickBot="1">
      <c r="A23" s="465"/>
      <c r="B23" s="543" t="s">
        <v>894</v>
      </c>
      <c r="C23" s="695" t="s">
        <v>1106</v>
      </c>
      <c r="D23" s="581"/>
      <c r="E23" s="581"/>
      <c r="F23" s="582"/>
      <c r="G23" s="478"/>
      <c r="H23" s="615"/>
      <c r="I23" s="615"/>
      <c r="J23" s="479"/>
      <c r="K23" s="615"/>
      <c r="L23" s="615"/>
      <c r="M23" s="615"/>
      <c r="N23" s="615"/>
      <c r="O23" s="615"/>
      <c r="P23" s="615"/>
      <c r="Q23" s="615"/>
      <c r="R23" s="615"/>
      <c r="S23" s="615"/>
      <c r="T23" s="615"/>
      <c r="U23" s="615"/>
      <c r="V23" s="479"/>
      <c r="W23" s="615"/>
      <c r="X23" s="615"/>
      <c r="Y23" s="479"/>
      <c r="Z23" s="615"/>
      <c r="AA23" s="615"/>
      <c r="AB23" s="479"/>
      <c r="AC23" s="615"/>
      <c r="AD23" s="615"/>
      <c r="AE23" s="479"/>
      <c r="AF23" s="615"/>
      <c r="AG23" s="615"/>
      <c r="AH23" s="479"/>
      <c r="AI23" s="615"/>
      <c r="AJ23" s="615"/>
      <c r="AK23" s="479"/>
      <c r="AL23" s="615"/>
      <c r="AM23" s="615"/>
      <c r="AN23" s="479"/>
      <c r="AO23" s="615"/>
      <c r="AP23" s="615"/>
      <c r="AQ23" s="479"/>
      <c r="AR23" s="615"/>
      <c r="AS23" s="615"/>
      <c r="AT23" s="615"/>
      <c r="AU23" s="615"/>
      <c r="AV23" s="615"/>
      <c r="AW23" s="479"/>
      <c r="AX23" s="615"/>
      <c r="AY23" s="615"/>
      <c r="AZ23" s="479"/>
      <c r="BA23" s="615"/>
      <c r="BB23" s="615"/>
      <c r="BC23" s="479"/>
      <c r="BD23" s="615"/>
      <c r="BE23" s="615"/>
      <c r="BF23" s="479"/>
      <c r="BG23" s="615"/>
      <c r="BH23" s="615"/>
      <c r="BI23" s="479"/>
      <c r="BJ23" s="615"/>
      <c r="BK23" s="615"/>
      <c r="BL23" s="615"/>
      <c r="BM23" s="615"/>
      <c r="BN23" s="615"/>
      <c r="BO23" s="479"/>
      <c r="BP23" s="615"/>
      <c r="BQ23" s="615"/>
      <c r="BR23" s="479"/>
      <c r="BS23" s="615"/>
      <c r="BT23" s="615"/>
      <c r="BU23" s="615"/>
      <c r="BV23" s="615"/>
      <c r="BW23" s="615"/>
      <c r="BX23" s="615"/>
      <c r="BY23" s="615"/>
      <c r="BZ23" s="615"/>
      <c r="CA23" s="479"/>
      <c r="CB23" s="615"/>
      <c r="CC23" s="618"/>
      <c r="CD23" s="615"/>
      <c r="CE23" s="615"/>
      <c r="CF23" s="615"/>
      <c r="CG23" s="615"/>
      <c r="CH23" s="615"/>
      <c r="CI23" s="615"/>
      <c r="CJ23" s="479"/>
      <c r="CK23" s="615"/>
      <c r="CL23" s="615"/>
      <c r="CM23" s="615"/>
      <c r="CN23" s="615"/>
      <c r="CO23" s="615"/>
      <c r="CP23" s="615"/>
      <c r="CQ23" s="615"/>
      <c r="CR23" s="615"/>
      <c r="CS23" s="615"/>
      <c r="CT23" s="615"/>
      <c r="CU23" s="615"/>
      <c r="CV23" s="635">
        <f t="shared" si="4"/>
        <v>0</v>
      </c>
      <c r="CW23" s="635">
        <f t="shared" si="5"/>
        <v>0</v>
      </c>
      <c r="CX23" s="635">
        <f t="shared" si="6"/>
        <v>0</v>
      </c>
      <c r="CY23" s="463"/>
      <c r="CZ23" s="1"/>
      <c r="DA23" s="418"/>
      <c r="DB23" s="418"/>
      <c r="DD23" s="418"/>
      <c r="DE23" s="418"/>
      <c r="DF23" s="418"/>
    </row>
    <row r="24" spans="1:110" customFormat="1" ht="13.5" customHeight="1" thickBot="1">
      <c r="A24" s="465"/>
      <c r="B24" s="544" t="s">
        <v>895</v>
      </c>
      <c r="C24" s="696" t="s">
        <v>1107</v>
      </c>
      <c r="D24" s="583"/>
      <c r="E24" s="583"/>
      <c r="F24" s="584"/>
      <c r="G24" s="469"/>
      <c r="H24" s="470"/>
      <c r="I24" s="470"/>
      <c r="J24" s="470"/>
      <c r="K24" s="470"/>
      <c r="L24" s="470"/>
      <c r="M24" s="470"/>
      <c r="N24" s="470"/>
      <c r="O24" s="470"/>
      <c r="P24" s="470"/>
      <c r="Q24" s="470"/>
      <c r="R24" s="470"/>
      <c r="S24" s="470"/>
      <c r="T24" s="470"/>
      <c r="U24" s="470"/>
      <c r="V24" s="470"/>
      <c r="W24" s="470"/>
      <c r="X24" s="470"/>
      <c r="Y24" s="470"/>
      <c r="Z24" s="470"/>
      <c r="AA24" s="470"/>
      <c r="AB24" s="470"/>
      <c r="AC24" s="470"/>
      <c r="AD24" s="470"/>
      <c r="AE24" s="470"/>
      <c r="AF24" s="470"/>
      <c r="AG24" s="470"/>
      <c r="AH24" s="470"/>
      <c r="AI24" s="470"/>
      <c r="AJ24" s="470"/>
      <c r="AK24" s="470"/>
      <c r="AL24" s="470"/>
      <c r="AM24" s="470"/>
      <c r="AN24" s="470"/>
      <c r="AO24" s="470"/>
      <c r="AP24" s="470"/>
      <c r="AQ24" s="470"/>
      <c r="AR24" s="470"/>
      <c r="AS24" s="470"/>
      <c r="AT24" s="470"/>
      <c r="AU24" s="470"/>
      <c r="AV24" s="470"/>
      <c r="AW24" s="470"/>
      <c r="AX24" s="470"/>
      <c r="AY24" s="470"/>
      <c r="AZ24" s="470"/>
      <c r="BA24" s="470"/>
      <c r="BB24" s="470"/>
      <c r="BC24" s="470"/>
      <c r="BD24" s="470"/>
      <c r="BE24" s="470"/>
      <c r="BF24" s="470"/>
      <c r="BG24" s="470"/>
      <c r="BH24" s="470"/>
      <c r="BI24" s="470"/>
      <c r="BJ24" s="470"/>
      <c r="BK24" s="470"/>
      <c r="BL24" s="470"/>
      <c r="BM24" s="470"/>
      <c r="BN24" s="470"/>
      <c r="BO24" s="470"/>
      <c r="BP24" s="470"/>
      <c r="BQ24" s="470"/>
      <c r="BR24" s="470"/>
      <c r="BS24" s="470"/>
      <c r="BT24" s="470"/>
      <c r="BU24" s="470"/>
      <c r="BV24" s="470"/>
      <c r="BW24" s="470"/>
      <c r="BX24" s="470"/>
      <c r="BY24" s="470"/>
      <c r="BZ24" s="470"/>
      <c r="CA24" s="470"/>
      <c r="CB24" s="470"/>
      <c r="CC24" s="471"/>
      <c r="CD24" s="470"/>
      <c r="CE24" s="470"/>
      <c r="CF24" s="470"/>
      <c r="CG24" s="470"/>
      <c r="CH24" s="470"/>
      <c r="CI24" s="470"/>
      <c r="CJ24" s="470"/>
      <c r="CK24" s="470"/>
      <c r="CL24" s="470"/>
      <c r="CM24" s="470"/>
      <c r="CN24" s="470"/>
      <c r="CO24" s="470"/>
      <c r="CP24" s="470"/>
      <c r="CQ24" s="470"/>
      <c r="CR24" s="470"/>
      <c r="CS24" s="470"/>
      <c r="CT24" s="470"/>
      <c r="CU24" s="470"/>
      <c r="CV24" s="635">
        <f t="shared" si="4"/>
        <v>0</v>
      </c>
      <c r="CW24" s="635">
        <f t="shared" si="5"/>
        <v>0</v>
      </c>
      <c r="CX24" s="635">
        <f t="shared" si="6"/>
        <v>0</v>
      </c>
      <c r="CY24" s="463"/>
      <c r="CZ24" s="1"/>
      <c r="DA24" s="418"/>
      <c r="DB24" s="418"/>
      <c r="DD24" s="418"/>
      <c r="DE24" s="418"/>
      <c r="DF24" s="418"/>
    </row>
    <row r="25" spans="1:110" customFormat="1" ht="13.5" customHeight="1">
      <c r="A25" s="472"/>
      <c r="B25" s="544" t="s">
        <v>896</v>
      </c>
      <c r="C25" s="696" t="s">
        <v>1108</v>
      </c>
      <c r="D25" s="583"/>
      <c r="E25" s="583"/>
      <c r="F25" s="584"/>
      <c r="G25" s="480"/>
      <c r="H25" s="615"/>
      <c r="I25" s="615"/>
      <c r="J25" s="481"/>
      <c r="K25" s="615"/>
      <c r="L25" s="615"/>
      <c r="M25" s="615"/>
      <c r="N25" s="615"/>
      <c r="O25" s="615"/>
      <c r="P25" s="615"/>
      <c r="Q25" s="615"/>
      <c r="R25" s="615"/>
      <c r="S25" s="615"/>
      <c r="T25" s="615"/>
      <c r="U25" s="615"/>
      <c r="V25" s="481"/>
      <c r="W25" s="615"/>
      <c r="X25" s="615"/>
      <c r="Y25" s="481"/>
      <c r="Z25" s="615"/>
      <c r="AA25" s="615"/>
      <c r="AB25" s="481"/>
      <c r="AC25" s="615"/>
      <c r="AD25" s="615"/>
      <c r="AE25" s="481"/>
      <c r="AF25" s="615"/>
      <c r="AG25" s="615"/>
      <c r="AH25" s="481"/>
      <c r="AI25" s="615"/>
      <c r="AJ25" s="615"/>
      <c r="AK25" s="481"/>
      <c r="AL25" s="615"/>
      <c r="AM25" s="615"/>
      <c r="AN25" s="481"/>
      <c r="AO25" s="615"/>
      <c r="AP25" s="615"/>
      <c r="AQ25" s="481"/>
      <c r="AR25" s="615"/>
      <c r="AS25" s="615"/>
      <c r="AT25" s="615"/>
      <c r="AU25" s="615"/>
      <c r="AV25" s="615"/>
      <c r="AW25" s="481"/>
      <c r="AX25" s="615"/>
      <c r="AY25" s="615"/>
      <c r="AZ25" s="481"/>
      <c r="BA25" s="615"/>
      <c r="BB25" s="615"/>
      <c r="BC25" s="481"/>
      <c r="BD25" s="615"/>
      <c r="BE25" s="615"/>
      <c r="BF25" s="481"/>
      <c r="BG25" s="615"/>
      <c r="BH25" s="615"/>
      <c r="BI25" s="481"/>
      <c r="BJ25" s="615"/>
      <c r="BK25" s="615"/>
      <c r="BL25" s="615"/>
      <c r="BM25" s="615"/>
      <c r="BN25" s="615"/>
      <c r="BO25" s="481"/>
      <c r="BP25" s="615"/>
      <c r="BQ25" s="615"/>
      <c r="BR25" s="481"/>
      <c r="BS25" s="615"/>
      <c r="BT25" s="615"/>
      <c r="BU25" s="615"/>
      <c r="BV25" s="615"/>
      <c r="BW25" s="615"/>
      <c r="BX25" s="615"/>
      <c r="BY25" s="615"/>
      <c r="BZ25" s="615"/>
      <c r="CA25" s="481"/>
      <c r="CB25" s="615"/>
      <c r="CC25" s="618"/>
      <c r="CD25" s="615"/>
      <c r="CE25" s="615"/>
      <c r="CF25" s="615"/>
      <c r="CG25" s="615"/>
      <c r="CH25" s="615"/>
      <c r="CI25" s="615"/>
      <c r="CJ25" s="481"/>
      <c r="CK25" s="615"/>
      <c r="CL25" s="615"/>
      <c r="CM25" s="615"/>
      <c r="CN25" s="615"/>
      <c r="CO25" s="615"/>
      <c r="CP25" s="615"/>
      <c r="CQ25" s="615"/>
      <c r="CR25" s="615"/>
      <c r="CS25" s="615"/>
      <c r="CT25" s="615"/>
      <c r="CU25" s="615"/>
      <c r="CV25" s="635">
        <f t="shared" si="4"/>
        <v>0</v>
      </c>
      <c r="CW25" s="635">
        <f t="shared" si="5"/>
        <v>0</v>
      </c>
      <c r="CX25" s="635">
        <f t="shared" si="6"/>
        <v>0</v>
      </c>
      <c r="CY25" s="463"/>
      <c r="CZ25" s="1"/>
      <c r="DA25" s="418"/>
      <c r="DB25" s="418"/>
      <c r="DD25" s="418"/>
      <c r="DE25" s="418"/>
      <c r="DF25" s="418"/>
    </row>
    <row r="26" spans="1:110" customFormat="1" ht="13.5" customHeight="1">
      <c r="A26" s="472"/>
      <c r="B26" s="544" t="s">
        <v>897</v>
      </c>
      <c r="C26" s="696" t="s">
        <v>1109</v>
      </c>
      <c r="D26" s="583"/>
      <c r="E26" s="583"/>
      <c r="F26" s="584"/>
      <c r="G26" s="480"/>
      <c r="H26" s="615"/>
      <c r="I26" s="615"/>
      <c r="J26" s="481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481"/>
      <c r="W26" s="615"/>
      <c r="X26" s="615"/>
      <c r="Y26" s="481"/>
      <c r="Z26" s="615"/>
      <c r="AA26" s="615"/>
      <c r="AB26" s="481"/>
      <c r="AC26" s="615"/>
      <c r="AD26" s="615"/>
      <c r="AE26" s="481"/>
      <c r="AF26" s="615"/>
      <c r="AG26" s="615"/>
      <c r="AH26" s="481"/>
      <c r="AI26" s="615"/>
      <c r="AJ26" s="615"/>
      <c r="AK26" s="481"/>
      <c r="AL26" s="615"/>
      <c r="AM26" s="615"/>
      <c r="AN26" s="481"/>
      <c r="AO26" s="615"/>
      <c r="AP26" s="615"/>
      <c r="AQ26" s="481"/>
      <c r="AR26" s="615"/>
      <c r="AS26" s="615"/>
      <c r="AT26" s="615"/>
      <c r="AU26" s="615"/>
      <c r="AV26" s="615"/>
      <c r="AW26" s="481"/>
      <c r="AX26" s="615"/>
      <c r="AY26" s="615"/>
      <c r="AZ26" s="481"/>
      <c r="BA26" s="615"/>
      <c r="BB26" s="615"/>
      <c r="BC26" s="481"/>
      <c r="BD26" s="615"/>
      <c r="BE26" s="615"/>
      <c r="BF26" s="481"/>
      <c r="BG26" s="615"/>
      <c r="BH26" s="615"/>
      <c r="BI26" s="481"/>
      <c r="BJ26" s="615"/>
      <c r="BK26" s="615"/>
      <c r="BL26" s="615"/>
      <c r="BM26" s="615"/>
      <c r="BN26" s="615"/>
      <c r="BO26" s="481"/>
      <c r="BP26" s="615"/>
      <c r="BQ26" s="615"/>
      <c r="BR26" s="481"/>
      <c r="BS26" s="615"/>
      <c r="BT26" s="615"/>
      <c r="BU26" s="615"/>
      <c r="BV26" s="615"/>
      <c r="BW26" s="615"/>
      <c r="BX26" s="615"/>
      <c r="BY26" s="615"/>
      <c r="BZ26" s="615"/>
      <c r="CA26" s="481"/>
      <c r="CB26" s="615"/>
      <c r="CC26" s="618"/>
      <c r="CD26" s="615"/>
      <c r="CE26" s="615"/>
      <c r="CF26" s="615"/>
      <c r="CG26" s="615"/>
      <c r="CH26" s="615"/>
      <c r="CI26" s="615"/>
      <c r="CJ26" s="481"/>
      <c r="CK26" s="615"/>
      <c r="CL26" s="615"/>
      <c r="CM26" s="615"/>
      <c r="CN26" s="615"/>
      <c r="CO26" s="615"/>
      <c r="CP26" s="615"/>
      <c r="CQ26" s="615"/>
      <c r="CR26" s="615"/>
      <c r="CS26" s="615"/>
      <c r="CT26" s="615"/>
      <c r="CU26" s="615"/>
      <c r="CV26" s="635">
        <f t="shared" si="4"/>
        <v>0</v>
      </c>
      <c r="CW26" s="635">
        <f t="shared" si="5"/>
        <v>0</v>
      </c>
      <c r="CX26" s="635">
        <f t="shared" si="6"/>
        <v>0</v>
      </c>
      <c r="CY26" s="463"/>
      <c r="CZ26" s="1"/>
      <c r="DA26" s="418"/>
      <c r="DB26" s="418"/>
      <c r="DD26" s="418"/>
      <c r="DE26" s="418"/>
      <c r="DF26" s="418"/>
    </row>
    <row r="27" spans="1:110" customFormat="1" ht="13.5" customHeight="1">
      <c r="A27" s="472"/>
      <c r="B27" s="544" t="s">
        <v>955</v>
      </c>
      <c r="C27" s="696" t="s">
        <v>1110</v>
      </c>
      <c r="D27" s="583"/>
      <c r="E27" s="583"/>
      <c r="F27" s="584"/>
      <c r="G27" s="480"/>
      <c r="H27" s="615"/>
      <c r="I27" s="615"/>
      <c r="J27" s="481"/>
      <c r="K27" s="615"/>
      <c r="L27" s="615"/>
      <c r="M27" s="615"/>
      <c r="N27" s="615"/>
      <c r="O27" s="615"/>
      <c r="P27" s="615"/>
      <c r="Q27" s="615"/>
      <c r="R27" s="615"/>
      <c r="S27" s="615"/>
      <c r="T27" s="615"/>
      <c r="U27" s="615"/>
      <c r="V27" s="481"/>
      <c r="W27" s="615"/>
      <c r="X27" s="615"/>
      <c r="Y27" s="481"/>
      <c r="Z27" s="615"/>
      <c r="AA27" s="615"/>
      <c r="AB27" s="481"/>
      <c r="AC27" s="615"/>
      <c r="AD27" s="615"/>
      <c r="AE27" s="481"/>
      <c r="AF27" s="615"/>
      <c r="AG27" s="615"/>
      <c r="AH27" s="481"/>
      <c r="AI27" s="615"/>
      <c r="AJ27" s="615"/>
      <c r="AK27" s="481"/>
      <c r="AL27" s="615"/>
      <c r="AM27" s="615"/>
      <c r="AN27" s="481"/>
      <c r="AO27" s="615"/>
      <c r="AP27" s="615"/>
      <c r="AQ27" s="481"/>
      <c r="AR27" s="615"/>
      <c r="AS27" s="615"/>
      <c r="AT27" s="615"/>
      <c r="AU27" s="619">
        <v>851</v>
      </c>
      <c r="AV27" s="619">
        <v>851</v>
      </c>
      <c r="AW27" s="481"/>
      <c r="AX27" s="615"/>
      <c r="AY27" s="615"/>
      <c r="AZ27" s="481"/>
      <c r="BA27" s="615"/>
      <c r="BB27" s="615"/>
      <c r="BC27" s="481"/>
      <c r="BD27" s="615"/>
      <c r="BE27" s="615"/>
      <c r="BF27" s="481"/>
      <c r="BG27" s="615"/>
      <c r="BH27" s="615"/>
      <c r="BI27" s="481"/>
      <c r="BJ27" s="615"/>
      <c r="BK27" s="615"/>
      <c r="BL27" s="615"/>
      <c r="BM27" s="615"/>
      <c r="BN27" s="615"/>
      <c r="BO27" s="481"/>
      <c r="BP27" s="615"/>
      <c r="BQ27" s="615"/>
      <c r="BR27" s="481"/>
      <c r="BS27" s="615"/>
      <c r="BT27" s="615"/>
      <c r="BU27" s="615"/>
      <c r="BV27" s="615"/>
      <c r="BW27" s="615"/>
      <c r="BX27" s="615"/>
      <c r="BY27" s="615"/>
      <c r="BZ27" s="615"/>
      <c r="CA27" s="481"/>
      <c r="CB27" s="615"/>
      <c r="CC27" s="618"/>
      <c r="CD27" s="615"/>
      <c r="CE27" s="615"/>
      <c r="CF27" s="615"/>
      <c r="CG27" s="615"/>
      <c r="CH27" s="615"/>
      <c r="CI27" s="615"/>
      <c r="CJ27" s="481"/>
      <c r="CK27" s="615"/>
      <c r="CL27" s="615"/>
      <c r="CM27" s="615"/>
      <c r="CN27" s="615"/>
      <c r="CO27" s="615"/>
      <c r="CP27" s="615"/>
      <c r="CQ27" s="615"/>
      <c r="CR27" s="615"/>
      <c r="CS27" s="615"/>
      <c r="CT27" s="615"/>
      <c r="CU27" s="615"/>
      <c r="CV27" s="635">
        <f t="shared" si="4"/>
        <v>0</v>
      </c>
      <c r="CW27" s="635">
        <f t="shared" si="5"/>
        <v>851</v>
      </c>
      <c r="CX27" s="635">
        <f t="shared" si="6"/>
        <v>851</v>
      </c>
      <c r="CY27" s="463"/>
      <c r="CZ27" s="1"/>
      <c r="DA27" s="418"/>
      <c r="DB27" s="418"/>
      <c r="DD27" s="418"/>
      <c r="DE27" s="418"/>
      <c r="DF27" s="418"/>
    </row>
    <row r="28" spans="1:110" customFormat="1" ht="13.5" customHeight="1" thickBot="1">
      <c r="A28" s="472"/>
      <c r="B28" s="545" t="s">
        <v>956</v>
      </c>
      <c r="C28" s="697" t="s">
        <v>1111</v>
      </c>
      <c r="D28" s="585"/>
      <c r="E28" s="585"/>
      <c r="F28" s="586"/>
      <c r="G28" s="480"/>
      <c r="H28" s="615"/>
      <c r="I28" s="615"/>
      <c r="J28" s="481"/>
      <c r="K28" s="615"/>
      <c r="L28" s="615"/>
      <c r="M28" s="615"/>
      <c r="N28" s="615"/>
      <c r="O28" s="615"/>
      <c r="P28" s="615"/>
      <c r="Q28" s="615"/>
      <c r="R28" s="615"/>
      <c r="S28" s="615"/>
      <c r="T28" s="615"/>
      <c r="U28" s="615"/>
      <c r="V28" s="481"/>
      <c r="W28" s="615"/>
      <c r="X28" s="615"/>
      <c r="Y28" s="481"/>
      <c r="Z28" s="615"/>
      <c r="AA28" s="615"/>
      <c r="AB28" s="481"/>
      <c r="AC28" s="615"/>
      <c r="AD28" s="615"/>
      <c r="AE28" s="481"/>
      <c r="AF28" s="615"/>
      <c r="AG28" s="615"/>
      <c r="AH28" s="481"/>
      <c r="AI28" s="615"/>
      <c r="AJ28" s="615"/>
      <c r="AK28" s="481"/>
      <c r="AL28" s="615"/>
      <c r="AM28" s="615"/>
      <c r="AN28" s="481"/>
      <c r="AO28" s="615"/>
      <c r="AP28" s="615"/>
      <c r="AQ28" s="481"/>
      <c r="AR28" s="615"/>
      <c r="AS28" s="615"/>
      <c r="AT28" s="615"/>
      <c r="AU28" s="619">
        <v>851</v>
      </c>
      <c r="AV28" s="619">
        <v>851</v>
      </c>
      <c r="AW28" s="481"/>
      <c r="AX28" s="615"/>
      <c r="AY28" s="615"/>
      <c r="AZ28" s="481"/>
      <c r="BA28" s="615"/>
      <c r="BB28" s="615"/>
      <c r="BC28" s="481"/>
      <c r="BD28" s="615"/>
      <c r="BE28" s="615"/>
      <c r="BF28" s="481"/>
      <c r="BG28" s="615"/>
      <c r="BH28" s="615"/>
      <c r="BI28" s="481"/>
      <c r="BJ28" s="615"/>
      <c r="BK28" s="615"/>
      <c r="BL28" s="615"/>
      <c r="BM28" s="615"/>
      <c r="BN28" s="615"/>
      <c r="BO28" s="481"/>
      <c r="BP28" s="615"/>
      <c r="BQ28" s="615"/>
      <c r="BR28" s="481"/>
      <c r="BS28" s="615"/>
      <c r="BT28" s="615"/>
      <c r="BU28" s="615"/>
      <c r="BV28" s="615"/>
      <c r="BW28" s="615"/>
      <c r="BX28" s="615"/>
      <c r="BY28" s="615"/>
      <c r="BZ28" s="615"/>
      <c r="CA28" s="481"/>
      <c r="CB28" s="615"/>
      <c r="CC28" s="618"/>
      <c r="CD28" s="615"/>
      <c r="CE28" s="615"/>
      <c r="CF28" s="615"/>
      <c r="CG28" s="615"/>
      <c r="CH28" s="615"/>
      <c r="CI28" s="615"/>
      <c r="CJ28" s="481"/>
      <c r="CK28" s="615"/>
      <c r="CL28" s="615"/>
      <c r="CM28" s="615"/>
      <c r="CN28" s="615"/>
      <c r="CO28" s="615"/>
      <c r="CP28" s="615"/>
      <c r="CQ28" s="615"/>
      <c r="CR28" s="615"/>
      <c r="CS28" s="615"/>
      <c r="CT28" s="615"/>
      <c r="CU28" s="615"/>
      <c r="CV28" s="635">
        <f t="shared" si="4"/>
        <v>0</v>
      </c>
      <c r="CW28" s="635">
        <f t="shared" si="5"/>
        <v>851</v>
      </c>
      <c r="CX28" s="635">
        <f t="shared" si="6"/>
        <v>851</v>
      </c>
      <c r="CY28" s="463"/>
      <c r="CZ28" s="1"/>
      <c r="DA28" s="418"/>
      <c r="DB28" s="418"/>
      <c r="DD28" s="418"/>
      <c r="DE28" s="418"/>
      <c r="DF28" s="418"/>
    </row>
    <row r="29" spans="1:110" customFormat="1" ht="20.25" customHeight="1" thickBot="1">
      <c r="A29" s="472"/>
      <c r="B29" s="274" t="s">
        <v>957</v>
      </c>
      <c r="C29" s="699" t="s">
        <v>1112</v>
      </c>
      <c r="D29" s="589">
        <f t="shared" ref="D29:AI29" si="14">D30+D33+D34+D35</f>
        <v>0</v>
      </c>
      <c r="E29" s="589">
        <f t="shared" si="14"/>
        <v>0</v>
      </c>
      <c r="F29" s="589">
        <f t="shared" si="14"/>
        <v>0</v>
      </c>
      <c r="G29" s="589">
        <f t="shared" si="14"/>
        <v>0</v>
      </c>
      <c r="H29" s="589">
        <f t="shared" si="14"/>
        <v>0</v>
      </c>
      <c r="I29" s="589">
        <f t="shared" si="14"/>
        <v>0</v>
      </c>
      <c r="J29" s="589">
        <f t="shared" si="14"/>
        <v>0</v>
      </c>
      <c r="K29" s="589">
        <f t="shared" si="14"/>
        <v>0</v>
      </c>
      <c r="L29" s="589">
        <f t="shared" si="14"/>
        <v>0</v>
      </c>
      <c r="M29" s="589">
        <f t="shared" si="14"/>
        <v>0</v>
      </c>
      <c r="N29" s="589">
        <f t="shared" si="14"/>
        <v>0</v>
      </c>
      <c r="O29" s="589">
        <f t="shared" si="14"/>
        <v>0</v>
      </c>
      <c r="P29" s="589">
        <f t="shared" si="14"/>
        <v>0</v>
      </c>
      <c r="Q29" s="589">
        <f t="shared" si="14"/>
        <v>0</v>
      </c>
      <c r="R29" s="589">
        <f t="shared" si="14"/>
        <v>0</v>
      </c>
      <c r="S29" s="589">
        <f t="shared" si="14"/>
        <v>23997</v>
      </c>
      <c r="T29" s="589">
        <f t="shared" si="14"/>
        <v>31410</v>
      </c>
      <c r="U29" s="589">
        <f t="shared" si="14"/>
        <v>29544</v>
      </c>
      <c r="V29" s="589">
        <f t="shared" si="14"/>
        <v>0</v>
      </c>
      <c r="W29" s="589">
        <f t="shared" si="14"/>
        <v>0</v>
      </c>
      <c r="X29" s="589">
        <f t="shared" si="14"/>
        <v>0</v>
      </c>
      <c r="Y29" s="589">
        <f t="shared" si="14"/>
        <v>0</v>
      </c>
      <c r="Z29" s="589">
        <f t="shared" si="14"/>
        <v>0</v>
      </c>
      <c r="AA29" s="589">
        <f t="shared" si="14"/>
        <v>0</v>
      </c>
      <c r="AB29" s="589">
        <f t="shared" si="14"/>
        <v>0</v>
      </c>
      <c r="AC29" s="589">
        <f t="shared" si="14"/>
        <v>0</v>
      </c>
      <c r="AD29" s="589">
        <f t="shared" si="14"/>
        <v>0</v>
      </c>
      <c r="AE29" s="589">
        <f t="shared" si="14"/>
        <v>0</v>
      </c>
      <c r="AF29" s="589">
        <f t="shared" si="14"/>
        <v>0</v>
      </c>
      <c r="AG29" s="589">
        <f t="shared" si="14"/>
        <v>0</v>
      </c>
      <c r="AH29" s="589">
        <f t="shared" si="14"/>
        <v>0</v>
      </c>
      <c r="AI29" s="589">
        <f t="shared" si="14"/>
        <v>0</v>
      </c>
      <c r="AJ29" s="589">
        <f t="shared" ref="AJ29:BO29" si="15">AJ30+AJ33+AJ34+AJ35</f>
        <v>0</v>
      </c>
      <c r="AK29" s="589">
        <f t="shared" si="15"/>
        <v>0</v>
      </c>
      <c r="AL29" s="589">
        <f t="shared" si="15"/>
        <v>0</v>
      </c>
      <c r="AM29" s="589">
        <f t="shared" si="15"/>
        <v>0</v>
      </c>
      <c r="AN29" s="589">
        <f t="shared" si="15"/>
        <v>0</v>
      </c>
      <c r="AO29" s="589">
        <f t="shared" si="15"/>
        <v>0</v>
      </c>
      <c r="AP29" s="589">
        <f t="shared" si="15"/>
        <v>0</v>
      </c>
      <c r="AQ29" s="589">
        <f t="shared" si="15"/>
        <v>0</v>
      </c>
      <c r="AR29" s="589">
        <f t="shared" si="15"/>
        <v>0</v>
      </c>
      <c r="AS29" s="589">
        <f t="shared" si="15"/>
        <v>0</v>
      </c>
      <c r="AT29" s="589">
        <f t="shared" si="15"/>
        <v>0</v>
      </c>
      <c r="AU29" s="589">
        <f t="shared" si="15"/>
        <v>0</v>
      </c>
      <c r="AV29" s="589">
        <f t="shared" si="15"/>
        <v>0</v>
      </c>
      <c r="AW29" s="589">
        <f t="shared" si="15"/>
        <v>0</v>
      </c>
      <c r="AX29" s="589">
        <f t="shared" si="15"/>
        <v>0</v>
      </c>
      <c r="AY29" s="589">
        <f t="shared" si="15"/>
        <v>0</v>
      </c>
      <c r="AZ29" s="589">
        <f t="shared" si="15"/>
        <v>0</v>
      </c>
      <c r="BA29" s="589">
        <f t="shared" si="15"/>
        <v>0</v>
      </c>
      <c r="BB29" s="589">
        <f t="shared" si="15"/>
        <v>0</v>
      </c>
      <c r="BC29" s="589">
        <f t="shared" si="15"/>
        <v>0</v>
      </c>
      <c r="BD29" s="589">
        <f t="shared" si="15"/>
        <v>0</v>
      </c>
      <c r="BE29" s="589">
        <f t="shared" si="15"/>
        <v>0</v>
      </c>
      <c r="BF29" s="589">
        <f t="shared" si="15"/>
        <v>0</v>
      </c>
      <c r="BG29" s="589">
        <f t="shared" si="15"/>
        <v>0</v>
      </c>
      <c r="BH29" s="589">
        <f t="shared" si="15"/>
        <v>0</v>
      </c>
      <c r="BI29" s="589">
        <f t="shared" si="15"/>
        <v>0</v>
      </c>
      <c r="BJ29" s="589">
        <f t="shared" si="15"/>
        <v>0</v>
      </c>
      <c r="BK29" s="589">
        <f t="shared" si="15"/>
        <v>0</v>
      </c>
      <c r="BL29" s="589">
        <f t="shared" si="15"/>
        <v>0</v>
      </c>
      <c r="BM29" s="589">
        <f t="shared" si="15"/>
        <v>0</v>
      </c>
      <c r="BN29" s="589">
        <f t="shared" si="15"/>
        <v>0</v>
      </c>
      <c r="BO29" s="589">
        <f t="shared" si="15"/>
        <v>0</v>
      </c>
      <c r="BP29" s="589">
        <f t="shared" ref="BP29:CL29" si="16">BP30+BP33+BP34+BP35</f>
        <v>0</v>
      </c>
      <c r="BQ29" s="589">
        <f t="shared" si="16"/>
        <v>0</v>
      </c>
      <c r="BR29" s="589">
        <f t="shared" si="16"/>
        <v>0</v>
      </c>
      <c r="BS29" s="589">
        <f t="shared" si="16"/>
        <v>0</v>
      </c>
      <c r="BT29" s="589">
        <f t="shared" si="16"/>
        <v>0</v>
      </c>
      <c r="BU29" s="589">
        <f t="shared" si="16"/>
        <v>0</v>
      </c>
      <c r="BV29" s="589">
        <f t="shared" si="16"/>
        <v>0</v>
      </c>
      <c r="BW29" s="589">
        <f t="shared" si="16"/>
        <v>0</v>
      </c>
      <c r="BX29" s="589">
        <f t="shared" si="16"/>
        <v>0</v>
      </c>
      <c r="BY29" s="589">
        <f t="shared" si="16"/>
        <v>0</v>
      </c>
      <c r="BZ29" s="589">
        <f t="shared" si="16"/>
        <v>0</v>
      </c>
      <c r="CA29" s="589">
        <f t="shared" si="16"/>
        <v>0</v>
      </c>
      <c r="CB29" s="589">
        <f t="shared" si="16"/>
        <v>0</v>
      </c>
      <c r="CC29" s="589">
        <f t="shared" si="16"/>
        <v>0</v>
      </c>
      <c r="CD29" s="589">
        <f t="shared" si="16"/>
        <v>0</v>
      </c>
      <c r="CE29" s="589">
        <f t="shared" si="16"/>
        <v>0</v>
      </c>
      <c r="CF29" s="589">
        <f t="shared" si="16"/>
        <v>0</v>
      </c>
      <c r="CG29" s="589">
        <f t="shared" si="16"/>
        <v>0</v>
      </c>
      <c r="CH29" s="589">
        <f t="shared" si="16"/>
        <v>0</v>
      </c>
      <c r="CI29" s="589">
        <f t="shared" si="16"/>
        <v>0</v>
      </c>
      <c r="CJ29" s="589">
        <f t="shared" si="16"/>
        <v>0</v>
      </c>
      <c r="CK29" s="589">
        <f t="shared" si="16"/>
        <v>0</v>
      </c>
      <c r="CL29" s="589">
        <f t="shared" si="16"/>
        <v>0</v>
      </c>
      <c r="CM29" s="589"/>
      <c r="CN29" s="589"/>
      <c r="CO29" s="589"/>
      <c r="CP29" s="589">
        <f t="shared" ref="CP29:CU29" si="17">CP30+CP33+CP34+CP35</f>
        <v>0</v>
      </c>
      <c r="CQ29" s="589">
        <f t="shared" si="17"/>
        <v>0</v>
      </c>
      <c r="CR29" s="589">
        <f t="shared" si="17"/>
        <v>0</v>
      </c>
      <c r="CS29" s="589">
        <f t="shared" si="17"/>
        <v>0</v>
      </c>
      <c r="CT29" s="589">
        <f t="shared" si="17"/>
        <v>0</v>
      </c>
      <c r="CU29" s="589">
        <f t="shared" si="17"/>
        <v>0</v>
      </c>
      <c r="CV29" s="635">
        <f t="shared" si="4"/>
        <v>23997</v>
      </c>
      <c r="CW29" s="635">
        <f t="shared" si="5"/>
        <v>31410</v>
      </c>
      <c r="CX29" s="635">
        <f t="shared" si="6"/>
        <v>29544</v>
      </c>
      <c r="CY29" s="463"/>
      <c r="CZ29" s="1"/>
      <c r="DA29" s="418"/>
      <c r="DB29" s="418"/>
      <c r="DD29" s="418"/>
      <c r="DE29" s="418"/>
      <c r="DF29" s="418"/>
    </row>
    <row r="30" spans="1:110" customFormat="1" ht="13.5" customHeight="1">
      <c r="A30" s="472"/>
      <c r="B30" s="543" t="s">
        <v>1113</v>
      </c>
      <c r="C30" s="695" t="s">
        <v>1114</v>
      </c>
      <c r="D30" s="590"/>
      <c r="E30" s="590"/>
      <c r="F30" s="591"/>
      <c r="G30" s="480"/>
      <c r="H30" s="615"/>
      <c r="I30" s="615"/>
      <c r="J30" s="481"/>
      <c r="K30" s="615"/>
      <c r="L30" s="615"/>
      <c r="M30" s="615"/>
      <c r="N30" s="615"/>
      <c r="O30" s="615"/>
      <c r="P30" s="615"/>
      <c r="Q30" s="615"/>
      <c r="R30" s="615"/>
      <c r="S30" s="615">
        <f>S31+S32</f>
        <v>19400</v>
      </c>
      <c r="T30" s="615">
        <f>T31+T32</f>
        <v>26520</v>
      </c>
      <c r="U30" s="615">
        <f>U31+U32</f>
        <v>25275</v>
      </c>
      <c r="V30" s="481"/>
      <c r="W30" s="615"/>
      <c r="X30" s="615"/>
      <c r="Y30" s="481"/>
      <c r="Z30" s="615"/>
      <c r="AA30" s="615"/>
      <c r="AB30" s="481"/>
      <c r="AC30" s="615"/>
      <c r="AD30" s="615"/>
      <c r="AE30" s="481"/>
      <c r="AF30" s="615"/>
      <c r="AG30" s="615"/>
      <c r="AH30" s="481"/>
      <c r="AI30" s="615"/>
      <c r="AJ30" s="615"/>
      <c r="AK30" s="481"/>
      <c r="AL30" s="615"/>
      <c r="AM30" s="615"/>
      <c r="AN30" s="481"/>
      <c r="AO30" s="615"/>
      <c r="AP30" s="615"/>
      <c r="AQ30" s="481"/>
      <c r="AR30" s="615"/>
      <c r="AS30" s="615"/>
      <c r="AT30" s="615"/>
      <c r="AU30" s="615"/>
      <c r="AV30" s="615"/>
      <c r="AW30" s="481"/>
      <c r="AX30" s="615"/>
      <c r="AY30" s="615"/>
      <c r="AZ30" s="481"/>
      <c r="BA30" s="615"/>
      <c r="BB30" s="615"/>
      <c r="BC30" s="481"/>
      <c r="BD30" s="615"/>
      <c r="BE30" s="615"/>
      <c r="BF30" s="481"/>
      <c r="BG30" s="615"/>
      <c r="BH30" s="615"/>
      <c r="BI30" s="481"/>
      <c r="BJ30" s="615"/>
      <c r="BK30" s="615"/>
      <c r="BL30" s="615"/>
      <c r="BM30" s="615"/>
      <c r="BN30" s="615"/>
      <c r="BO30" s="481"/>
      <c r="BP30" s="615"/>
      <c r="BQ30" s="615"/>
      <c r="BR30" s="481"/>
      <c r="BS30" s="615"/>
      <c r="BT30" s="615"/>
      <c r="BU30" s="615"/>
      <c r="BV30" s="615"/>
      <c r="BW30" s="615"/>
      <c r="BX30" s="615"/>
      <c r="BY30" s="615"/>
      <c r="BZ30" s="615"/>
      <c r="CA30" s="481"/>
      <c r="CB30" s="615"/>
      <c r="CC30" s="618"/>
      <c r="CD30" s="615"/>
      <c r="CE30" s="615"/>
      <c r="CF30" s="615"/>
      <c r="CG30" s="615"/>
      <c r="CH30" s="615"/>
      <c r="CI30" s="615"/>
      <c r="CJ30" s="481"/>
      <c r="CK30" s="615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35">
        <f t="shared" si="4"/>
        <v>19400</v>
      </c>
      <c r="CW30" s="635">
        <f t="shared" si="5"/>
        <v>26520</v>
      </c>
      <c r="CX30" s="635">
        <f t="shared" si="6"/>
        <v>25275</v>
      </c>
      <c r="CY30" s="463"/>
      <c r="CZ30" s="1"/>
      <c r="DA30" s="418"/>
      <c r="DB30" s="418"/>
      <c r="DD30" s="418"/>
      <c r="DE30" s="418"/>
      <c r="DF30" s="418"/>
    </row>
    <row r="31" spans="1:110" customFormat="1" ht="13.5" customHeight="1">
      <c r="A31" s="472"/>
      <c r="B31" s="544" t="s">
        <v>1115</v>
      </c>
      <c r="C31" s="696" t="s">
        <v>1116</v>
      </c>
      <c r="D31" s="583"/>
      <c r="E31" s="583"/>
      <c r="F31" s="584"/>
      <c r="G31" s="480"/>
      <c r="H31" s="615"/>
      <c r="I31" s="615"/>
      <c r="J31" s="481"/>
      <c r="K31" s="615"/>
      <c r="L31" s="615"/>
      <c r="M31" s="615"/>
      <c r="N31" s="615"/>
      <c r="O31" s="615"/>
      <c r="P31" s="615"/>
      <c r="Q31" s="615"/>
      <c r="R31" s="615"/>
      <c r="S31" s="615">
        <v>4400</v>
      </c>
      <c r="T31" s="615">
        <v>4599</v>
      </c>
      <c r="U31" s="615">
        <v>4398</v>
      </c>
      <c r="V31" s="481"/>
      <c r="W31" s="615"/>
      <c r="X31" s="615"/>
      <c r="Y31" s="481"/>
      <c r="Z31" s="615"/>
      <c r="AA31" s="615"/>
      <c r="AB31" s="481"/>
      <c r="AC31" s="615"/>
      <c r="AD31" s="615"/>
      <c r="AE31" s="481"/>
      <c r="AF31" s="615"/>
      <c r="AG31" s="615"/>
      <c r="AH31" s="481"/>
      <c r="AI31" s="615"/>
      <c r="AJ31" s="615"/>
      <c r="AK31" s="481"/>
      <c r="AL31" s="615"/>
      <c r="AM31" s="615"/>
      <c r="AN31" s="481"/>
      <c r="AO31" s="615"/>
      <c r="AP31" s="615"/>
      <c r="AQ31" s="481"/>
      <c r="AR31" s="615"/>
      <c r="AS31" s="615"/>
      <c r="AT31" s="615"/>
      <c r="AU31" s="615"/>
      <c r="AV31" s="615"/>
      <c r="AW31" s="481"/>
      <c r="AX31" s="615"/>
      <c r="AY31" s="615"/>
      <c r="AZ31" s="481"/>
      <c r="BA31" s="615"/>
      <c r="BB31" s="615"/>
      <c r="BC31" s="481"/>
      <c r="BD31" s="615"/>
      <c r="BE31" s="615"/>
      <c r="BF31" s="481"/>
      <c r="BG31" s="615"/>
      <c r="BH31" s="615"/>
      <c r="BI31" s="481"/>
      <c r="BJ31" s="615"/>
      <c r="BK31" s="615"/>
      <c r="BL31" s="615"/>
      <c r="BM31" s="615"/>
      <c r="BN31" s="615"/>
      <c r="BO31" s="481"/>
      <c r="BP31" s="615"/>
      <c r="BQ31" s="615"/>
      <c r="BR31" s="481"/>
      <c r="BS31" s="615"/>
      <c r="BT31" s="615"/>
      <c r="BU31" s="615"/>
      <c r="BV31" s="615"/>
      <c r="BW31" s="615"/>
      <c r="BX31" s="615"/>
      <c r="BY31" s="615"/>
      <c r="BZ31" s="615"/>
      <c r="CA31" s="481"/>
      <c r="CB31" s="615"/>
      <c r="CC31" s="618"/>
      <c r="CD31" s="615"/>
      <c r="CE31" s="615"/>
      <c r="CF31" s="615"/>
      <c r="CG31" s="615"/>
      <c r="CH31" s="615"/>
      <c r="CI31" s="615"/>
      <c r="CJ31" s="481"/>
      <c r="CK31" s="615"/>
      <c r="CL31" s="615"/>
      <c r="CM31" s="615"/>
      <c r="CN31" s="615"/>
      <c r="CO31" s="615"/>
      <c r="CP31" s="615"/>
      <c r="CQ31" s="615"/>
      <c r="CR31" s="615"/>
      <c r="CS31" s="615"/>
      <c r="CT31" s="615"/>
      <c r="CU31" s="615"/>
      <c r="CV31" s="635">
        <f t="shared" si="4"/>
        <v>4400</v>
      </c>
      <c r="CW31" s="635">
        <f t="shared" si="5"/>
        <v>4599</v>
      </c>
      <c r="CX31" s="635">
        <f t="shared" si="6"/>
        <v>4398</v>
      </c>
      <c r="CY31" s="463"/>
      <c r="CZ31" s="1"/>
      <c r="DA31" s="418"/>
      <c r="DB31" s="418"/>
      <c r="DD31" s="418"/>
      <c r="DE31" s="418"/>
      <c r="DF31" s="418"/>
    </row>
    <row r="32" spans="1:110" customFormat="1" ht="13.5" customHeight="1">
      <c r="A32" s="477"/>
      <c r="B32" s="544" t="s">
        <v>1117</v>
      </c>
      <c r="C32" s="696" t="s">
        <v>1118</v>
      </c>
      <c r="D32" s="583"/>
      <c r="E32" s="583"/>
      <c r="F32" s="584"/>
      <c r="G32" s="480"/>
      <c r="H32" s="615"/>
      <c r="I32" s="615"/>
      <c r="J32" s="481"/>
      <c r="K32" s="615"/>
      <c r="L32" s="615"/>
      <c r="M32" s="615"/>
      <c r="N32" s="615"/>
      <c r="O32" s="615"/>
      <c r="P32" s="615"/>
      <c r="Q32" s="615"/>
      <c r="R32" s="615"/>
      <c r="S32" s="615">
        <v>15000</v>
      </c>
      <c r="T32" s="615">
        <v>21921</v>
      </c>
      <c r="U32" s="615">
        <v>20877</v>
      </c>
      <c r="V32" s="481"/>
      <c r="W32" s="615"/>
      <c r="X32" s="615"/>
      <c r="Y32" s="481"/>
      <c r="Z32" s="615"/>
      <c r="AA32" s="615"/>
      <c r="AB32" s="481"/>
      <c r="AC32" s="615"/>
      <c r="AD32" s="615"/>
      <c r="AE32" s="481"/>
      <c r="AF32" s="615"/>
      <c r="AG32" s="615"/>
      <c r="AH32" s="481"/>
      <c r="AI32" s="615"/>
      <c r="AJ32" s="615"/>
      <c r="AK32" s="481"/>
      <c r="AL32" s="615"/>
      <c r="AM32" s="615"/>
      <c r="AN32" s="481"/>
      <c r="AO32" s="615"/>
      <c r="AP32" s="615"/>
      <c r="AQ32" s="481"/>
      <c r="AR32" s="615"/>
      <c r="AS32" s="615"/>
      <c r="AT32" s="615"/>
      <c r="AU32" s="615"/>
      <c r="AV32" s="615"/>
      <c r="AW32" s="481"/>
      <c r="AX32" s="615"/>
      <c r="AY32" s="615"/>
      <c r="AZ32" s="481"/>
      <c r="BA32" s="615"/>
      <c r="BB32" s="615"/>
      <c r="BC32" s="481"/>
      <c r="BD32" s="615"/>
      <c r="BE32" s="615"/>
      <c r="BF32" s="481"/>
      <c r="BG32" s="615"/>
      <c r="BH32" s="615"/>
      <c r="BI32" s="481"/>
      <c r="BJ32" s="615"/>
      <c r="BK32" s="615"/>
      <c r="BL32" s="615"/>
      <c r="BM32" s="615"/>
      <c r="BN32" s="615"/>
      <c r="BO32" s="481"/>
      <c r="BP32" s="615"/>
      <c r="BQ32" s="615"/>
      <c r="BR32" s="481"/>
      <c r="BS32" s="615"/>
      <c r="BT32" s="615"/>
      <c r="BU32" s="615"/>
      <c r="BV32" s="615"/>
      <c r="BW32" s="615"/>
      <c r="BX32" s="615"/>
      <c r="BY32" s="615"/>
      <c r="BZ32" s="615"/>
      <c r="CA32" s="481"/>
      <c r="CB32" s="615"/>
      <c r="CC32" s="618"/>
      <c r="CD32" s="615"/>
      <c r="CE32" s="615"/>
      <c r="CF32" s="615"/>
      <c r="CG32" s="615"/>
      <c r="CH32" s="615"/>
      <c r="CI32" s="615"/>
      <c r="CJ32" s="481"/>
      <c r="CK32" s="615"/>
      <c r="CL32" s="615"/>
      <c r="CM32" s="615"/>
      <c r="CN32" s="615"/>
      <c r="CO32" s="615"/>
      <c r="CP32" s="615"/>
      <c r="CQ32" s="615"/>
      <c r="CR32" s="615"/>
      <c r="CS32" s="615"/>
      <c r="CT32" s="615"/>
      <c r="CU32" s="615"/>
      <c r="CV32" s="635">
        <f t="shared" si="4"/>
        <v>15000</v>
      </c>
      <c r="CW32" s="635">
        <f t="shared" si="5"/>
        <v>21921</v>
      </c>
      <c r="CX32" s="635">
        <f t="shared" si="6"/>
        <v>20877</v>
      </c>
      <c r="CY32" s="463"/>
      <c r="CZ32" s="1"/>
      <c r="DA32" s="418"/>
      <c r="DB32" s="418"/>
      <c r="DD32" s="418"/>
      <c r="DE32" s="418"/>
      <c r="DF32" s="418"/>
    </row>
    <row r="33" spans="1:110" customFormat="1" ht="13.5" customHeight="1" thickBot="1">
      <c r="A33" s="476"/>
      <c r="B33" s="544" t="s">
        <v>1119</v>
      </c>
      <c r="C33" s="696" t="s">
        <v>1120</v>
      </c>
      <c r="D33" s="583"/>
      <c r="E33" s="583"/>
      <c r="F33" s="584"/>
      <c r="G33" s="480"/>
      <c r="H33" s="615"/>
      <c r="I33" s="615"/>
      <c r="J33" s="481"/>
      <c r="K33" s="615"/>
      <c r="L33" s="615"/>
      <c r="M33" s="615"/>
      <c r="N33" s="615"/>
      <c r="O33" s="615"/>
      <c r="P33" s="615"/>
      <c r="Q33" s="615"/>
      <c r="R33" s="615"/>
      <c r="S33" s="615">
        <v>4400</v>
      </c>
      <c r="T33" s="615">
        <v>4594</v>
      </c>
      <c r="U33" s="615">
        <v>4065</v>
      </c>
      <c r="V33" s="481"/>
      <c r="W33" s="615"/>
      <c r="X33" s="615"/>
      <c r="Y33" s="481"/>
      <c r="Z33" s="615"/>
      <c r="AA33" s="615"/>
      <c r="AB33" s="481"/>
      <c r="AC33" s="615"/>
      <c r="AD33" s="615"/>
      <c r="AE33" s="481"/>
      <c r="AF33" s="615"/>
      <c r="AG33" s="615"/>
      <c r="AH33" s="481"/>
      <c r="AI33" s="615"/>
      <c r="AJ33" s="615"/>
      <c r="AK33" s="481"/>
      <c r="AL33" s="615"/>
      <c r="AM33" s="615"/>
      <c r="AN33" s="481"/>
      <c r="AO33" s="615"/>
      <c r="AP33" s="615"/>
      <c r="AQ33" s="481"/>
      <c r="AR33" s="615"/>
      <c r="AS33" s="615"/>
      <c r="AT33" s="615"/>
      <c r="AU33" s="615"/>
      <c r="AV33" s="615"/>
      <c r="AW33" s="481"/>
      <c r="AX33" s="615"/>
      <c r="AY33" s="615"/>
      <c r="AZ33" s="481"/>
      <c r="BA33" s="615"/>
      <c r="BB33" s="615"/>
      <c r="BC33" s="481"/>
      <c r="BD33" s="615"/>
      <c r="BE33" s="615"/>
      <c r="BF33" s="481"/>
      <c r="BG33" s="615"/>
      <c r="BH33" s="615"/>
      <c r="BI33" s="481"/>
      <c r="BJ33" s="615"/>
      <c r="BK33" s="615"/>
      <c r="BL33" s="615"/>
      <c r="BM33" s="615"/>
      <c r="BN33" s="615"/>
      <c r="BO33" s="481"/>
      <c r="BP33" s="615"/>
      <c r="BQ33" s="615"/>
      <c r="BR33" s="481"/>
      <c r="BS33" s="615"/>
      <c r="BT33" s="615"/>
      <c r="BU33" s="615"/>
      <c r="BV33" s="615"/>
      <c r="BW33" s="615"/>
      <c r="BX33" s="615"/>
      <c r="BY33" s="615"/>
      <c r="BZ33" s="615"/>
      <c r="CA33" s="481"/>
      <c r="CB33" s="615"/>
      <c r="CC33" s="618"/>
      <c r="CD33" s="615"/>
      <c r="CE33" s="615"/>
      <c r="CF33" s="615"/>
      <c r="CG33" s="615"/>
      <c r="CH33" s="615"/>
      <c r="CI33" s="615"/>
      <c r="CJ33" s="481"/>
      <c r="CK33" s="615"/>
      <c r="CL33" s="615"/>
      <c r="CM33" s="615"/>
      <c r="CN33" s="615"/>
      <c r="CO33" s="615"/>
      <c r="CP33" s="615"/>
      <c r="CQ33" s="615"/>
      <c r="CR33" s="615"/>
      <c r="CS33" s="615"/>
      <c r="CT33" s="615"/>
      <c r="CU33" s="615"/>
      <c r="CV33" s="635">
        <f t="shared" si="4"/>
        <v>4400</v>
      </c>
      <c r="CW33" s="635">
        <f t="shared" si="5"/>
        <v>4594</v>
      </c>
      <c r="CX33" s="635">
        <f t="shared" si="6"/>
        <v>4065</v>
      </c>
      <c r="CY33" s="463"/>
      <c r="CZ33" s="1"/>
      <c r="DA33" s="418"/>
      <c r="DB33" s="418"/>
      <c r="DD33" s="418"/>
      <c r="DE33" s="418"/>
      <c r="DF33" s="418"/>
    </row>
    <row r="34" spans="1:110" customFormat="1" ht="13.5" customHeight="1" thickBot="1">
      <c r="A34" s="482"/>
      <c r="B34" s="544" t="s">
        <v>1121</v>
      </c>
      <c r="C34" s="696" t="s">
        <v>1122</v>
      </c>
      <c r="D34" s="583"/>
      <c r="E34" s="583"/>
      <c r="F34" s="584"/>
      <c r="G34" s="469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518">
        <v>4</v>
      </c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470"/>
      <c r="BA34" s="470"/>
      <c r="BB34" s="470"/>
      <c r="BC34" s="470"/>
      <c r="BD34" s="470"/>
      <c r="BE34" s="470"/>
      <c r="BF34" s="470"/>
      <c r="BG34" s="470"/>
      <c r="BH34" s="470"/>
      <c r="BI34" s="470"/>
      <c r="BJ34" s="470"/>
      <c r="BK34" s="470"/>
      <c r="BL34" s="470"/>
      <c r="BM34" s="470"/>
      <c r="BN34" s="470"/>
      <c r="BO34" s="470"/>
      <c r="BP34" s="470"/>
      <c r="BQ34" s="470"/>
      <c r="BR34" s="470"/>
      <c r="BS34" s="470"/>
      <c r="BT34" s="470"/>
      <c r="BU34" s="470"/>
      <c r="BV34" s="470"/>
      <c r="BW34" s="470"/>
      <c r="BX34" s="470"/>
      <c r="BY34" s="470"/>
      <c r="BZ34" s="470"/>
      <c r="CA34" s="470"/>
      <c r="CB34" s="470"/>
      <c r="CC34" s="471"/>
      <c r="CD34" s="470"/>
      <c r="CE34" s="470"/>
      <c r="CF34" s="470"/>
      <c r="CG34" s="470"/>
      <c r="CH34" s="470"/>
      <c r="CI34" s="470"/>
      <c r="CJ34" s="470"/>
      <c r="CK34" s="470"/>
      <c r="CL34" s="470"/>
      <c r="CM34" s="470"/>
      <c r="CN34" s="470"/>
      <c r="CO34" s="470"/>
      <c r="CP34" s="470"/>
      <c r="CQ34" s="470"/>
      <c r="CR34" s="470"/>
      <c r="CS34" s="470"/>
      <c r="CT34" s="470"/>
      <c r="CU34" s="470"/>
      <c r="CV34" s="635">
        <f t="shared" si="4"/>
        <v>0</v>
      </c>
      <c r="CW34" s="635">
        <f t="shared" si="5"/>
        <v>0</v>
      </c>
      <c r="CX34" s="635">
        <f t="shared" si="6"/>
        <v>4</v>
      </c>
      <c r="CY34" s="463"/>
      <c r="CZ34" s="1"/>
      <c r="DA34" s="418"/>
      <c r="DB34" s="418"/>
      <c r="DD34" s="418"/>
      <c r="DE34" s="418"/>
      <c r="DF34" s="418"/>
    </row>
    <row r="35" spans="1:110" customFormat="1" ht="24.75" customHeight="1" thickBot="1">
      <c r="A35" s="475"/>
      <c r="B35" s="545" t="s">
        <v>1123</v>
      </c>
      <c r="C35" s="697" t="s">
        <v>1124</v>
      </c>
      <c r="D35" s="585"/>
      <c r="E35" s="585"/>
      <c r="F35" s="586"/>
      <c r="G35" s="483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  <c r="S35" s="484">
        <v>197</v>
      </c>
      <c r="T35" s="484">
        <v>296</v>
      </c>
      <c r="U35" s="484">
        <v>200</v>
      </c>
      <c r="V35" s="484"/>
      <c r="W35" s="484"/>
      <c r="X35" s="484"/>
      <c r="Y35" s="484"/>
      <c r="Z35" s="484"/>
      <c r="AA35" s="484"/>
      <c r="AB35" s="484"/>
      <c r="AC35" s="484"/>
      <c r="AD35" s="484"/>
      <c r="AE35" s="484"/>
      <c r="AF35" s="484"/>
      <c r="AG35" s="484"/>
      <c r="AH35" s="484"/>
      <c r="AI35" s="484"/>
      <c r="AJ35" s="484"/>
      <c r="AK35" s="484"/>
      <c r="AL35" s="484"/>
      <c r="AM35" s="484"/>
      <c r="AN35" s="484"/>
      <c r="AO35" s="484"/>
      <c r="AP35" s="484"/>
      <c r="AQ35" s="484"/>
      <c r="AR35" s="484"/>
      <c r="AS35" s="484"/>
      <c r="AT35" s="484"/>
      <c r="AU35" s="484"/>
      <c r="AV35" s="484"/>
      <c r="AW35" s="484"/>
      <c r="AX35" s="484"/>
      <c r="AY35" s="484"/>
      <c r="AZ35" s="484"/>
      <c r="BA35" s="484"/>
      <c r="BB35" s="484"/>
      <c r="BC35" s="484"/>
      <c r="BD35" s="484"/>
      <c r="BE35" s="484"/>
      <c r="BF35" s="484"/>
      <c r="BG35" s="484"/>
      <c r="BH35" s="484"/>
      <c r="BI35" s="484"/>
      <c r="BJ35" s="484"/>
      <c r="BK35" s="484"/>
      <c r="BL35" s="484"/>
      <c r="BM35" s="484"/>
      <c r="BN35" s="484"/>
      <c r="BO35" s="484"/>
      <c r="BP35" s="484"/>
      <c r="BQ35" s="484"/>
      <c r="BR35" s="484"/>
      <c r="BS35" s="484"/>
      <c r="BT35" s="484"/>
      <c r="BU35" s="484"/>
      <c r="BV35" s="484"/>
      <c r="BW35" s="484"/>
      <c r="BX35" s="484"/>
      <c r="BY35" s="484"/>
      <c r="BZ35" s="484"/>
      <c r="CA35" s="484"/>
      <c r="CB35" s="484"/>
      <c r="CC35" s="485"/>
      <c r="CD35" s="484"/>
      <c r="CE35" s="484"/>
      <c r="CF35" s="484"/>
      <c r="CG35" s="484"/>
      <c r="CH35" s="484"/>
      <c r="CI35" s="484"/>
      <c r="CJ35" s="484"/>
      <c r="CK35" s="484"/>
      <c r="CL35" s="484"/>
      <c r="CM35" s="484"/>
      <c r="CN35" s="484"/>
      <c r="CO35" s="484"/>
      <c r="CP35" s="484"/>
      <c r="CQ35" s="484"/>
      <c r="CR35" s="484"/>
      <c r="CS35" s="484"/>
      <c r="CT35" s="484"/>
      <c r="CU35" s="484"/>
      <c r="CV35" s="635">
        <f t="shared" si="4"/>
        <v>197</v>
      </c>
      <c r="CW35" s="635">
        <f t="shared" si="5"/>
        <v>296</v>
      </c>
      <c r="CX35" s="635">
        <f t="shared" si="6"/>
        <v>200</v>
      </c>
      <c r="CY35" s="463"/>
      <c r="CZ35" s="1"/>
      <c r="DA35" s="418"/>
      <c r="DB35" s="418"/>
      <c r="DD35" s="418"/>
      <c r="DE35" s="418"/>
      <c r="DF35" s="418"/>
    </row>
    <row r="36" spans="1:110" customFormat="1" ht="13.5" customHeight="1" thickBot="1">
      <c r="A36" s="472"/>
      <c r="B36" s="274" t="s">
        <v>848</v>
      </c>
      <c r="C36" s="699" t="s">
        <v>1125</v>
      </c>
      <c r="D36" s="580">
        <f t="shared" ref="D36:R36" si="18">D37+D38+D39+D40+D41+D42+D43+D44+D45+D46</f>
        <v>577</v>
      </c>
      <c r="E36" s="580">
        <f t="shared" si="18"/>
        <v>2216</v>
      </c>
      <c r="F36" s="580">
        <f t="shared" si="18"/>
        <v>2028</v>
      </c>
      <c r="G36" s="580">
        <f t="shared" si="18"/>
        <v>444</v>
      </c>
      <c r="H36" s="580">
        <f t="shared" si="18"/>
        <v>444</v>
      </c>
      <c r="I36" s="580">
        <f t="shared" si="18"/>
        <v>442</v>
      </c>
      <c r="J36" s="580">
        <f t="shared" si="18"/>
        <v>0</v>
      </c>
      <c r="K36" s="580">
        <f t="shared" si="18"/>
        <v>0</v>
      </c>
      <c r="L36" s="580">
        <f t="shared" si="18"/>
        <v>0</v>
      </c>
      <c r="M36" s="580">
        <f t="shared" si="18"/>
        <v>0</v>
      </c>
      <c r="N36" s="580">
        <f t="shared" si="18"/>
        <v>0</v>
      </c>
      <c r="O36" s="580">
        <f t="shared" si="18"/>
        <v>0</v>
      </c>
      <c r="P36" s="580">
        <f t="shared" si="18"/>
        <v>0</v>
      </c>
      <c r="Q36" s="580">
        <f t="shared" si="18"/>
        <v>0</v>
      </c>
      <c r="R36" s="580">
        <f t="shared" si="18"/>
        <v>0</v>
      </c>
      <c r="S36" s="580"/>
      <c r="T36" s="580"/>
      <c r="U36" s="580"/>
      <c r="V36" s="580">
        <f t="shared" ref="V36:BA36" si="19">V37+V38+V39+V40+V41+V42+V43+V44+V45+V46</f>
        <v>445</v>
      </c>
      <c r="W36" s="580">
        <f t="shared" si="19"/>
        <v>440</v>
      </c>
      <c r="X36" s="580">
        <f t="shared" si="19"/>
        <v>251</v>
      </c>
      <c r="Y36" s="580">
        <f t="shared" si="19"/>
        <v>0</v>
      </c>
      <c r="Z36" s="580">
        <f t="shared" si="19"/>
        <v>0</v>
      </c>
      <c r="AA36" s="580">
        <f t="shared" si="19"/>
        <v>0</v>
      </c>
      <c r="AB36" s="580">
        <f t="shared" si="19"/>
        <v>0</v>
      </c>
      <c r="AC36" s="580">
        <f t="shared" si="19"/>
        <v>0</v>
      </c>
      <c r="AD36" s="580">
        <f t="shared" si="19"/>
        <v>0</v>
      </c>
      <c r="AE36" s="580">
        <f t="shared" si="19"/>
        <v>160</v>
      </c>
      <c r="AF36" s="580">
        <f t="shared" si="19"/>
        <v>411</v>
      </c>
      <c r="AG36" s="580">
        <f t="shared" si="19"/>
        <v>385</v>
      </c>
      <c r="AH36" s="580">
        <f t="shared" si="19"/>
        <v>0</v>
      </c>
      <c r="AI36" s="580">
        <f t="shared" si="19"/>
        <v>0</v>
      </c>
      <c r="AJ36" s="580">
        <f t="shared" si="19"/>
        <v>0</v>
      </c>
      <c r="AK36" s="580">
        <f t="shared" si="19"/>
        <v>0</v>
      </c>
      <c r="AL36" s="580">
        <f t="shared" si="19"/>
        <v>0</v>
      </c>
      <c r="AM36" s="580">
        <f t="shared" si="19"/>
        <v>0</v>
      </c>
      <c r="AN36" s="580">
        <f t="shared" si="19"/>
        <v>507</v>
      </c>
      <c r="AO36" s="580">
        <f t="shared" si="19"/>
        <v>564</v>
      </c>
      <c r="AP36" s="580">
        <f t="shared" si="19"/>
        <v>550</v>
      </c>
      <c r="AQ36" s="580">
        <f t="shared" si="19"/>
        <v>3674</v>
      </c>
      <c r="AR36" s="580">
        <f t="shared" si="19"/>
        <v>5051</v>
      </c>
      <c r="AS36" s="580">
        <f t="shared" si="19"/>
        <v>4130</v>
      </c>
      <c r="AT36" s="580">
        <f t="shared" si="19"/>
        <v>66</v>
      </c>
      <c r="AU36" s="580">
        <f t="shared" si="19"/>
        <v>137</v>
      </c>
      <c r="AV36" s="580">
        <f t="shared" si="19"/>
        <v>122</v>
      </c>
      <c r="AW36" s="580">
        <f t="shared" si="19"/>
        <v>0</v>
      </c>
      <c r="AX36" s="580">
        <f t="shared" si="19"/>
        <v>0</v>
      </c>
      <c r="AY36" s="580">
        <f t="shared" si="19"/>
        <v>0</v>
      </c>
      <c r="AZ36" s="580">
        <f t="shared" si="19"/>
        <v>0</v>
      </c>
      <c r="BA36" s="580">
        <f t="shared" si="19"/>
        <v>0</v>
      </c>
      <c r="BB36" s="580">
        <f t="shared" ref="BB36:CG36" si="20">BB37+BB38+BB39+BB40+BB41+BB42+BB43+BB44+BB45+BB46</f>
        <v>0</v>
      </c>
      <c r="BC36" s="580">
        <f t="shared" si="20"/>
        <v>0</v>
      </c>
      <c r="BD36" s="580">
        <f t="shared" si="20"/>
        <v>0</v>
      </c>
      <c r="BE36" s="580">
        <f t="shared" si="20"/>
        <v>0</v>
      </c>
      <c r="BF36" s="580">
        <f t="shared" si="20"/>
        <v>0</v>
      </c>
      <c r="BG36" s="580">
        <f t="shared" si="20"/>
        <v>0</v>
      </c>
      <c r="BH36" s="580">
        <f t="shared" si="20"/>
        <v>0</v>
      </c>
      <c r="BI36" s="580">
        <f t="shared" si="20"/>
        <v>0</v>
      </c>
      <c r="BJ36" s="580">
        <f t="shared" si="20"/>
        <v>0</v>
      </c>
      <c r="BK36" s="580">
        <f t="shared" si="20"/>
        <v>0</v>
      </c>
      <c r="BL36" s="580">
        <f t="shared" si="20"/>
        <v>0</v>
      </c>
      <c r="BM36" s="580">
        <f t="shared" si="20"/>
        <v>0</v>
      </c>
      <c r="BN36" s="580">
        <f t="shared" si="20"/>
        <v>0</v>
      </c>
      <c r="BO36" s="580">
        <f t="shared" si="20"/>
        <v>1159</v>
      </c>
      <c r="BP36" s="580">
        <f t="shared" si="20"/>
        <v>1210</v>
      </c>
      <c r="BQ36" s="580">
        <f t="shared" si="20"/>
        <v>1285</v>
      </c>
      <c r="BR36" s="580">
        <f t="shared" si="20"/>
        <v>1162</v>
      </c>
      <c r="BS36" s="580">
        <f t="shared" si="20"/>
        <v>838</v>
      </c>
      <c r="BT36" s="580">
        <f t="shared" si="20"/>
        <v>826</v>
      </c>
      <c r="BU36" s="580">
        <f t="shared" si="20"/>
        <v>3852</v>
      </c>
      <c r="BV36" s="580">
        <f t="shared" si="20"/>
        <v>4283</v>
      </c>
      <c r="BW36" s="580">
        <f t="shared" si="20"/>
        <v>4328</v>
      </c>
      <c r="BX36" s="580">
        <f t="shared" si="20"/>
        <v>3521</v>
      </c>
      <c r="BY36" s="580">
        <f t="shared" si="20"/>
        <v>1232</v>
      </c>
      <c r="BZ36" s="580">
        <f t="shared" si="20"/>
        <v>696</v>
      </c>
      <c r="CA36" s="580">
        <f t="shared" si="20"/>
        <v>1488</v>
      </c>
      <c r="CB36" s="580">
        <f t="shared" si="20"/>
        <v>1703</v>
      </c>
      <c r="CC36" s="580">
        <f t="shared" si="20"/>
        <v>343</v>
      </c>
      <c r="CD36" s="580">
        <f t="shared" si="20"/>
        <v>0</v>
      </c>
      <c r="CE36" s="580">
        <f t="shared" si="20"/>
        <v>0</v>
      </c>
      <c r="CF36" s="580">
        <f t="shared" si="20"/>
        <v>2</v>
      </c>
      <c r="CG36" s="580">
        <f t="shared" si="20"/>
        <v>0</v>
      </c>
      <c r="CH36" s="580">
        <f>CH37+CH38+CH39+CH40+CH41+CH42+CH43+CH44+CH45+CH46</f>
        <v>0</v>
      </c>
      <c r="CI36" s="580">
        <f>CI37+CI38+CI39+CI40+CI41+CI42+CI43+CI44+CI45+CI46</f>
        <v>0</v>
      </c>
      <c r="CJ36" s="580">
        <f>CJ37+CJ38+CJ39+CJ40+CJ41+CJ42+CJ43+CJ44+CJ45+CJ46</f>
        <v>0</v>
      </c>
      <c r="CK36" s="580">
        <f>CK37+CK38+CK39+CK40+CK41+CK42+CK43+CK44+CK45+CK46</f>
        <v>0</v>
      </c>
      <c r="CL36" s="580">
        <f>CL37+CL38+CL39+CL40+CL41+CL42+CL43+CL44+CL45+CL46</f>
        <v>0</v>
      </c>
      <c r="CM36" s="580"/>
      <c r="CN36" s="580"/>
      <c r="CO36" s="580"/>
      <c r="CP36" s="580">
        <f t="shared" ref="CP36:CU36" si="21">CP37+CP38+CP39+CP40+CP41+CP42+CP43+CP44+CP45+CP46</f>
        <v>0</v>
      </c>
      <c r="CQ36" s="580">
        <f t="shared" si="21"/>
        <v>0</v>
      </c>
      <c r="CR36" s="580">
        <f t="shared" si="21"/>
        <v>0</v>
      </c>
      <c r="CS36" s="580">
        <f t="shared" si="21"/>
        <v>0</v>
      </c>
      <c r="CT36" s="580">
        <f t="shared" si="21"/>
        <v>0</v>
      </c>
      <c r="CU36" s="580">
        <f t="shared" si="21"/>
        <v>40</v>
      </c>
      <c r="CV36" s="635">
        <f t="shared" si="4"/>
        <v>17055</v>
      </c>
      <c r="CW36" s="635">
        <f t="shared" si="5"/>
        <v>18529</v>
      </c>
      <c r="CX36" s="635">
        <f t="shared" si="6"/>
        <v>15428</v>
      </c>
      <c r="CY36" s="463"/>
      <c r="CZ36" s="1"/>
      <c r="DA36" s="418"/>
      <c r="DB36" s="418"/>
      <c r="DD36" s="418"/>
      <c r="DE36" s="418"/>
      <c r="DF36" s="418"/>
    </row>
    <row r="37" spans="1:110" customFormat="1" ht="13.5" customHeight="1">
      <c r="A37" s="472"/>
      <c r="B37" s="543" t="s">
        <v>898</v>
      </c>
      <c r="C37" s="695" t="s">
        <v>1126</v>
      </c>
      <c r="D37" s="581"/>
      <c r="E37" s="581"/>
      <c r="F37" s="582"/>
      <c r="G37" s="473"/>
      <c r="H37" s="615"/>
      <c r="I37" s="615"/>
      <c r="J37" s="474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474"/>
      <c r="W37" s="615"/>
      <c r="X37" s="615"/>
      <c r="Y37" s="474"/>
      <c r="Z37" s="615"/>
      <c r="AA37" s="615"/>
      <c r="AB37" s="474"/>
      <c r="AC37" s="615"/>
      <c r="AD37" s="615"/>
      <c r="AE37" s="538">
        <v>140</v>
      </c>
      <c r="AF37" s="619">
        <v>330</v>
      </c>
      <c r="AG37" s="619">
        <v>330</v>
      </c>
      <c r="AH37" s="474"/>
      <c r="AI37" s="615"/>
      <c r="AJ37" s="615"/>
      <c r="AK37" s="474"/>
      <c r="AL37" s="615"/>
      <c r="AM37" s="615"/>
      <c r="AN37" s="474"/>
      <c r="AO37" s="620"/>
      <c r="AP37" s="620"/>
      <c r="AQ37" s="474"/>
      <c r="AR37" s="615"/>
      <c r="AS37" s="615"/>
      <c r="AT37" s="615"/>
      <c r="AU37" s="615"/>
      <c r="AV37" s="615"/>
      <c r="AW37" s="474"/>
      <c r="AX37" s="615"/>
      <c r="AY37" s="615"/>
      <c r="AZ37" s="474"/>
      <c r="BA37" s="615"/>
      <c r="BB37" s="615"/>
      <c r="BC37" s="474"/>
      <c r="BD37" s="615"/>
      <c r="BE37" s="615"/>
      <c r="BF37" s="474"/>
      <c r="BG37" s="615"/>
      <c r="BH37" s="615"/>
      <c r="BI37" s="474"/>
      <c r="BJ37" s="615"/>
      <c r="BK37" s="615"/>
      <c r="BL37" s="615"/>
      <c r="BM37" s="615"/>
      <c r="BN37" s="615"/>
      <c r="BO37" s="474"/>
      <c r="BP37" s="615"/>
      <c r="BQ37" s="615"/>
      <c r="BR37" s="474"/>
      <c r="BS37" s="615"/>
      <c r="BT37" s="615"/>
      <c r="BU37" s="615"/>
      <c r="BV37" s="615"/>
      <c r="BW37" s="615"/>
      <c r="BX37" s="615"/>
      <c r="BY37" s="615"/>
      <c r="BZ37" s="615"/>
      <c r="CA37" s="538"/>
      <c r="CB37" s="619"/>
      <c r="CC37" s="621"/>
      <c r="CD37" s="615"/>
      <c r="CE37" s="615"/>
      <c r="CF37" s="615"/>
      <c r="CG37" s="615"/>
      <c r="CH37" s="615"/>
      <c r="CI37" s="615"/>
      <c r="CJ37" s="474"/>
      <c r="CK37" s="615"/>
      <c r="CL37" s="615"/>
      <c r="CM37" s="615"/>
      <c r="CN37" s="615"/>
      <c r="CO37" s="615"/>
      <c r="CP37" s="615"/>
      <c r="CQ37" s="615"/>
      <c r="CR37" s="615"/>
      <c r="CS37" s="615"/>
      <c r="CT37" s="615"/>
      <c r="CU37" s="615"/>
      <c r="CV37" s="635">
        <f t="shared" si="4"/>
        <v>140</v>
      </c>
      <c r="CW37" s="635">
        <f t="shared" si="5"/>
        <v>330</v>
      </c>
      <c r="CX37" s="635">
        <f t="shared" si="6"/>
        <v>330</v>
      </c>
      <c r="CY37" s="463"/>
      <c r="CZ37" s="1"/>
      <c r="DA37" s="418"/>
      <c r="DB37" s="418"/>
      <c r="DD37" s="418"/>
      <c r="DE37" s="418"/>
      <c r="DF37" s="418"/>
    </row>
    <row r="38" spans="1:110" customFormat="1" ht="13.5" customHeight="1">
      <c r="A38" s="472"/>
      <c r="B38" s="544" t="s">
        <v>899</v>
      </c>
      <c r="C38" s="696" t="s">
        <v>1127</v>
      </c>
      <c r="D38" s="583"/>
      <c r="E38" s="583"/>
      <c r="F38" s="584"/>
      <c r="G38" s="527">
        <v>350</v>
      </c>
      <c r="H38" s="619">
        <v>350</v>
      </c>
      <c r="I38" s="619">
        <v>342</v>
      </c>
      <c r="J38" s="474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538"/>
      <c r="W38" s="619">
        <v>186</v>
      </c>
      <c r="X38" s="619">
        <v>187</v>
      </c>
      <c r="Y38" s="474"/>
      <c r="Z38" s="615"/>
      <c r="AA38" s="615"/>
      <c r="AB38" s="474"/>
      <c r="AC38" s="615"/>
      <c r="AD38" s="615"/>
      <c r="AE38" s="538"/>
      <c r="AF38" s="619"/>
      <c r="AG38" s="619">
        <v>6</v>
      </c>
      <c r="AH38" s="474"/>
      <c r="AI38" s="615"/>
      <c r="AJ38" s="615"/>
      <c r="AK38" s="474"/>
      <c r="AL38" s="615"/>
      <c r="AM38" s="615"/>
      <c r="AN38" s="592"/>
      <c r="AO38" s="592"/>
      <c r="AP38" s="592"/>
      <c r="AQ38" s="538"/>
      <c r="AR38" s="619">
        <v>1000</v>
      </c>
      <c r="AS38" s="619">
        <v>500</v>
      </c>
      <c r="AT38" s="619"/>
      <c r="AU38" s="619"/>
      <c r="AV38" s="619"/>
      <c r="AW38" s="474"/>
      <c r="AX38" s="615"/>
      <c r="AY38" s="615"/>
      <c r="AZ38" s="474"/>
      <c r="BA38" s="615"/>
      <c r="BB38" s="615"/>
      <c r="BC38" s="474"/>
      <c r="BD38" s="615"/>
      <c r="BE38" s="615"/>
      <c r="BF38" s="474"/>
      <c r="BG38" s="615"/>
      <c r="BH38" s="615"/>
      <c r="BI38" s="474"/>
      <c r="BJ38" s="615"/>
      <c r="BK38" s="615"/>
      <c r="BL38" s="615"/>
      <c r="BM38" s="615"/>
      <c r="BN38" s="615"/>
      <c r="BO38" s="538">
        <v>64</v>
      </c>
      <c r="BP38" s="619">
        <v>110</v>
      </c>
      <c r="BQ38" s="619">
        <v>110</v>
      </c>
      <c r="BR38" s="474"/>
      <c r="BS38" s="615"/>
      <c r="BT38" s="615"/>
      <c r="BU38" s="615"/>
      <c r="BV38" s="615"/>
      <c r="BW38" s="592"/>
      <c r="BX38" s="615"/>
      <c r="BY38" s="619">
        <v>1011</v>
      </c>
      <c r="BZ38" s="619">
        <v>585</v>
      </c>
      <c r="CA38" s="538">
        <v>172</v>
      </c>
      <c r="CB38" s="619">
        <v>692</v>
      </c>
      <c r="CC38" s="619">
        <v>46</v>
      </c>
      <c r="CD38" s="620"/>
      <c r="CE38" s="620"/>
      <c r="CF38" s="620"/>
      <c r="CG38" s="615"/>
      <c r="CH38" s="615"/>
      <c r="CI38" s="615"/>
      <c r="CJ38" s="474"/>
      <c r="CK38" s="615"/>
      <c r="CL38" s="615"/>
      <c r="CM38" s="615"/>
      <c r="CN38" s="615"/>
      <c r="CO38" s="615"/>
      <c r="CP38" s="615"/>
      <c r="CQ38" s="615"/>
      <c r="CR38" s="615"/>
      <c r="CS38" s="615"/>
      <c r="CT38" s="615"/>
      <c r="CU38" s="615"/>
      <c r="CV38" s="635">
        <f t="shared" si="4"/>
        <v>586</v>
      </c>
      <c r="CW38" s="635">
        <f t="shared" si="5"/>
        <v>3349</v>
      </c>
      <c r="CX38" s="635">
        <f t="shared" si="6"/>
        <v>1776</v>
      </c>
      <c r="CY38" s="463"/>
      <c r="CZ38" s="1"/>
      <c r="DA38" s="418"/>
      <c r="DB38" s="418"/>
      <c r="DD38" s="418"/>
      <c r="DE38" s="418"/>
      <c r="DF38" s="418"/>
    </row>
    <row r="39" spans="1:110" customFormat="1" ht="13.5" customHeight="1">
      <c r="A39" s="472"/>
      <c r="B39" s="544" t="s">
        <v>900</v>
      </c>
      <c r="C39" s="696" t="s">
        <v>1128</v>
      </c>
      <c r="D39" s="583"/>
      <c r="E39" s="583"/>
      <c r="F39" s="584"/>
      <c r="G39" s="527"/>
      <c r="H39" s="619"/>
      <c r="I39" s="619"/>
      <c r="J39" s="474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538"/>
      <c r="W39" s="619"/>
      <c r="X39" s="619"/>
      <c r="Y39" s="474"/>
      <c r="Z39" s="615"/>
      <c r="AA39" s="615"/>
      <c r="AB39" s="474"/>
      <c r="AC39" s="615"/>
      <c r="AD39" s="615"/>
      <c r="AE39" s="538"/>
      <c r="AF39" s="619"/>
      <c r="AG39" s="619"/>
      <c r="AH39" s="474"/>
      <c r="AI39" s="615"/>
      <c r="AJ39" s="615"/>
      <c r="AK39" s="474"/>
      <c r="AL39" s="615"/>
      <c r="AM39" s="615"/>
      <c r="AN39" s="538">
        <v>293</v>
      </c>
      <c r="AO39" s="619">
        <v>293</v>
      </c>
      <c r="AP39" s="619">
        <v>287</v>
      </c>
      <c r="AQ39" s="538">
        <v>255</v>
      </c>
      <c r="AR39" s="619">
        <v>339</v>
      </c>
      <c r="AS39" s="619">
        <v>277</v>
      </c>
      <c r="AT39" s="619">
        <v>52</v>
      </c>
      <c r="AU39" s="619">
        <v>108</v>
      </c>
      <c r="AV39" s="619">
        <v>96</v>
      </c>
      <c r="AW39" s="474"/>
      <c r="AX39" s="615"/>
      <c r="AY39" s="615"/>
      <c r="AZ39" s="474"/>
      <c r="BA39" s="615"/>
      <c r="BB39" s="615"/>
      <c r="BC39" s="474"/>
      <c r="BD39" s="615"/>
      <c r="BE39" s="615"/>
      <c r="BF39" s="474"/>
      <c r="BG39" s="615"/>
      <c r="BH39" s="615"/>
      <c r="BI39" s="474"/>
      <c r="BJ39" s="615"/>
      <c r="BK39" s="615"/>
      <c r="BL39" s="615"/>
      <c r="BM39" s="615"/>
      <c r="BN39" s="615"/>
      <c r="BO39" s="538"/>
      <c r="BP39" s="619"/>
      <c r="BQ39" s="619">
        <v>2</v>
      </c>
      <c r="BR39" s="474"/>
      <c r="BS39" s="615"/>
      <c r="BT39" s="615"/>
      <c r="BU39" s="615"/>
      <c r="BV39" s="615"/>
      <c r="BW39" s="592"/>
      <c r="BX39" s="615"/>
      <c r="BY39" s="615"/>
      <c r="BZ39" s="615"/>
      <c r="CA39" s="538">
        <v>1000</v>
      </c>
      <c r="CB39" s="619">
        <v>760</v>
      </c>
      <c r="CC39" s="619">
        <v>224</v>
      </c>
      <c r="CD39" s="620"/>
      <c r="CE39" s="620"/>
      <c r="CF39" s="620"/>
      <c r="CG39" s="615"/>
      <c r="CH39" s="615"/>
      <c r="CI39" s="615"/>
      <c r="CJ39" s="474"/>
      <c r="CK39" s="615"/>
      <c r="CL39" s="615"/>
      <c r="CM39" s="615"/>
      <c r="CN39" s="615"/>
      <c r="CO39" s="615"/>
      <c r="CP39" s="615"/>
      <c r="CQ39" s="615"/>
      <c r="CR39" s="615"/>
      <c r="CS39" s="615"/>
      <c r="CT39" s="615"/>
      <c r="CU39" s="615"/>
      <c r="CV39" s="635">
        <f t="shared" si="4"/>
        <v>1600</v>
      </c>
      <c r="CW39" s="635">
        <f t="shared" si="5"/>
        <v>1500</v>
      </c>
      <c r="CX39" s="635">
        <f t="shared" si="6"/>
        <v>886</v>
      </c>
      <c r="CY39" s="463"/>
      <c r="CZ39" s="1"/>
      <c r="DA39" s="418"/>
      <c r="DB39" s="418"/>
      <c r="DD39" s="418"/>
      <c r="DE39" s="418"/>
      <c r="DF39" s="418"/>
    </row>
    <row r="40" spans="1:110" customFormat="1" ht="13.5" customHeight="1">
      <c r="A40" s="472"/>
      <c r="B40" s="544" t="s">
        <v>959</v>
      </c>
      <c r="C40" s="696" t="s">
        <v>1129</v>
      </c>
      <c r="D40" s="583"/>
      <c r="E40" s="583"/>
      <c r="F40" s="584"/>
      <c r="G40" s="527"/>
      <c r="H40" s="619"/>
      <c r="I40" s="619"/>
      <c r="J40" s="474"/>
      <c r="K40" s="615"/>
      <c r="L40" s="615"/>
      <c r="M40" s="615"/>
      <c r="N40" s="615"/>
      <c r="O40" s="615"/>
      <c r="P40" s="615"/>
      <c r="Q40" s="615"/>
      <c r="R40" s="615"/>
      <c r="S40" s="615"/>
      <c r="T40" s="615"/>
      <c r="U40" s="615"/>
      <c r="V40" s="538">
        <v>350</v>
      </c>
      <c r="W40" s="619">
        <v>200</v>
      </c>
      <c r="X40" s="619">
        <v>11</v>
      </c>
      <c r="Y40" s="474"/>
      <c r="Z40" s="615"/>
      <c r="AA40" s="615"/>
      <c r="AB40" s="474"/>
      <c r="AC40" s="615"/>
      <c r="AD40" s="615"/>
      <c r="AE40" s="538">
        <v>7</v>
      </c>
      <c r="AF40" s="619"/>
      <c r="AG40" s="619">
        <v>10</v>
      </c>
      <c r="AH40" s="474"/>
      <c r="AI40" s="615"/>
      <c r="AJ40" s="615"/>
      <c r="AK40" s="474"/>
      <c r="AL40" s="615"/>
      <c r="AM40" s="615"/>
      <c r="AN40" s="538">
        <v>135</v>
      </c>
      <c r="AO40" s="619">
        <v>171</v>
      </c>
      <c r="AP40" s="619">
        <v>171</v>
      </c>
      <c r="AQ40" s="538">
        <v>3350</v>
      </c>
      <c r="AR40" s="619">
        <v>3350</v>
      </c>
      <c r="AS40" s="619">
        <v>3133</v>
      </c>
      <c r="AT40" s="615"/>
      <c r="AU40" s="615"/>
      <c r="AV40" s="615"/>
      <c r="AW40" s="474"/>
      <c r="AX40" s="615"/>
      <c r="AY40" s="615"/>
      <c r="AZ40" s="474"/>
      <c r="BA40" s="615"/>
      <c r="BB40" s="615"/>
      <c r="BC40" s="474"/>
      <c r="BD40" s="615"/>
      <c r="BE40" s="615"/>
      <c r="BF40" s="474"/>
      <c r="BG40" s="615"/>
      <c r="BH40" s="615"/>
      <c r="BI40" s="474"/>
      <c r="BJ40" s="615"/>
      <c r="BK40" s="615"/>
      <c r="BL40" s="615"/>
      <c r="BM40" s="615"/>
      <c r="BN40" s="615"/>
      <c r="BO40" s="538">
        <v>1078</v>
      </c>
      <c r="BP40" s="619">
        <v>1078</v>
      </c>
      <c r="BQ40" s="619">
        <v>1143</v>
      </c>
      <c r="BR40" s="474"/>
      <c r="BS40" s="615"/>
      <c r="BT40" s="615"/>
      <c r="BU40" s="615"/>
      <c r="BV40" s="615"/>
      <c r="BW40" s="615"/>
      <c r="BX40" s="615"/>
      <c r="BY40" s="615"/>
      <c r="BZ40" s="615"/>
      <c r="CA40" s="538"/>
      <c r="CB40" s="619"/>
      <c r="CC40" s="621"/>
      <c r="CD40" s="620"/>
      <c r="CE40" s="620"/>
      <c r="CF40" s="620"/>
      <c r="CG40" s="615"/>
      <c r="CH40" s="615"/>
      <c r="CI40" s="615"/>
      <c r="CJ40" s="474"/>
      <c r="CK40" s="615"/>
      <c r="CL40" s="615"/>
      <c r="CM40" s="615"/>
      <c r="CN40" s="615"/>
      <c r="CO40" s="615"/>
      <c r="CP40" s="615"/>
      <c r="CQ40" s="615"/>
      <c r="CR40" s="615"/>
      <c r="CS40" s="615"/>
      <c r="CT40" s="615"/>
      <c r="CU40" s="615"/>
      <c r="CV40" s="635">
        <f t="shared" ref="CV40:CV71" si="22">D40+G40+J40+M40+P40+S40+V40+Y40+AB40+AE40+AH40+AK40+AN40+AQ40+AT40+AW40+AZ40+BC40+BF40+BI40+BL40+BO40+BR40+BU40+BX40+CA40+CD40+CG40+CJ40+CM40+CP40+CS40</f>
        <v>4920</v>
      </c>
      <c r="CW40" s="635">
        <f t="shared" ref="CW40:CW71" si="23">E40+H40+K40+N40+Q40+T40+W40+Z40+AC40+AF40+AI40+AL40+AO40+AR40+AU40+AX40+BA40+BD40+BG40+BJ40+BM40+BP40+BS40+BV40+BY40+CB40+CE40+CH40+CK40+CN40+CQ40+CT40</f>
        <v>4799</v>
      </c>
      <c r="CX40" s="635">
        <f t="shared" ref="CX40:CX71" si="24">F40+I40+L40+O40+R40+U40+X40+AA40+AD40+AG40+AJ40+AM40+AP40+AS40+AV40+AY40+BB40+BE40+BH40+BK40+BN40+BQ40+BT40+BW40+BZ40+CC40+CF40+CI40+CL40+CO40+CR40+CU40</f>
        <v>4468</v>
      </c>
      <c r="CY40" s="463"/>
      <c r="CZ40" s="1"/>
      <c r="DA40" s="418"/>
      <c r="DB40" s="418"/>
      <c r="DD40" s="418"/>
      <c r="DE40" s="418"/>
      <c r="DF40" s="418"/>
    </row>
    <row r="41" spans="1:110" customFormat="1" ht="13.5" customHeight="1">
      <c r="A41" s="472"/>
      <c r="B41" s="544" t="s">
        <v>960</v>
      </c>
      <c r="C41" s="696" t="s">
        <v>1130</v>
      </c>
      <c r="D41" s="583"/>
      <c r="E41" s="583"/>
      <c r="F41" s="584"/>
      <c r="G41" s="528"/>
      <c r="H41" s="529"/>
      <c r="I41" s="529"/>
      <c r="J41" s="484"/>
      <c r="K41" s="484"/>
      <c r="L41" s="484"/>
      <c r="M41" s="484"/>
      <c r="N41" s="484"/>
      <c r="O41" s="484"/>
      <c r="P41" s="484"/>
      <c r="Q41" s="484"/>
      <c r="R41" s="484"/>
      <c r="S41" s="484"/>
      <c r="T41" s="484"/>
      <c r="U41" s="484"/>
      <c r="V41" s="529"/>
      <c r="W41" s="529"/>
      <c r="X41" s="529"/>
      <c r="Y41" s="484"/>
      <c r="Z41" s="484"/>
      <c r="AA41" s="484"/>
      <c r="AB41" s="484"/>
      <c r="AC41" s="484"/>
      <c r="AD41" s="484"/>
      <c r="AE41" s="529"/>
      <c r="AF41" s="529"/>
      <c r="AG41" s="529"/>
      <c r="AH41" s="484"/>
      <c r="AI41" s="484"/>
      <c r="AJ41" s="484"/>
      <c r="AK41" s="484"/>
      <c r="AL41" s="484"/>
      <c r="AM41" s="484"/>
      <c r="AN41" s="538"/>
      <c r="AO41" s="619"/>
      <c r="AP41" s="619"/>
      <c r="AQ41" s="529"/>
      <c r="AR41" s="529"/>
      <c r="AS41" s="529"/>
      <c r="AT41" s="484"/>
      <c r="AU41" s="484"/>
      <c r="AV41" s="484"/>
      <c r="AW41" s="484"/>
      <c r="AX41" s="484"/>
      <c r="AY41" s="484"/>
      <c r="AZ41" s="484"/>
      <c r="BA41" s="484"/>
      <c r="BB41" s="484"/>
      <c r="BC41" s="484"/>
      <c r="BD41" s="484"/>
      <c r="BE41" s="484"/>
      <c r="BF41" s="484"/>
      <c r="BG41" s="484"/>
      <c r="BH41" s="484"/>
      <c r="BI41" s="484"/>
      <c r="BJ41" s="484"/>
      <c r="BK41" s="484"/>
      <c r="BL41" s="484"/>
      <c r="BM41" s="484"/>
      <c r="BN41" s="484"/>
      <c r="BO41" s="529"/>
      <c r="BP41" s="529"/>
      <c r="BQ41" s="529"/>
      <c r="BR41" s="529">
        <v>915</v>
      </c>
      <c r="BS41" s="529">
        <v>660</v>
      </c>
      <c r="BT41" s="529">
        <v>650</v>
      </c>
      <c r="BU41" s="529">
        <v>3033</v>
      </c>
      <c r="BV41" s="529">
        <v>3362</v>
      </c>
      <c r="BW41" s="529">
        <v>3408</v>
      </c>
      <c r="BX41" s="529">
        <v>3521</v>
      </c>
      <c r="BY41" s="529"/>
      <c r="BZ41" s="529">
        <v>-37</v>
      </c>
      <c r="CA41" s="529"/>
      <c r="CB41" s="529"/>
      <c r="CC41" s="561"/>
      <c r="CD41" s="484"/>
      <c r="CE41" s="484"/>
      <c r="CF41" s="484"/>
      <c r="CG41" s="484"/>
      <c r="CH41" s="484"/>
      <c r="CI41" s="484"/>
      <c r="CJ41" s="484"/>
      <c r="CK41" s="484"/>
      <c r="CL41" s="484"/>
      <c r="CM41" s="484"/>
      <c r="CN41" s="484"/>
      <c r="CO41" s="484"/>
      <c r="CP41" s="484"/>
      <c r="CQ41" s="484"/>
      <c r="CR41" s="484"/>
      <c r="CS41" s="484"/>
      <c r="CT41" s="484"/>
      <c r="CU41" s="484"/>
      <c r="CV41" s="635">
        <f t="shared" si="22"/>
        <v>7469</v>
      </c>
      <c r="CW41" s="635">
        <f t="shared" si="23"/>
        <v>4022</v>
      </c>
      <c r="CX41" s="635">
        <f t="shared" si="24"/>
        <v>4021</v>
      </c>
      <c r="CY41" s="463"/>
      <c r="CZ41" s="1"/>
      <c r="DA41" s="418"/>
      <c r="DB41" s="418"/>
      <c r="DD41" s="418"/>
      <c r="DE41" s="418"/>
      <c r="DF41" s="418"/>
    </row>
    <row r="42" spans="1:110" customFormat="1" ht="24" customHeight="1">
      <c r="A42" s="472"/>
      <c r="B42" s="544" t="s">
        <v>961</v>
      </c>
      <c r="C42" s="696" t="s">
        <v>1131</v>
      </c>
      <c r="D42" s="532"/>
      <c r="E42" s="532"/>
      <c r="F42" s="533">
        <v>10</v>
      </c>
      <c r="G42" s="527">
        <v>94</v>
      </c>
      <c r="H42" s="619">
        <v>94</v>
      </c>
      <c r="I42" s="619">
        <v>94</v>
      </c>
      <c r="J42" s="474"/>
      <c r="K42" s="615"/>
      <c r="L42" s="615"/>
      <c r="M42" s="615"/>
      <c r="N42" s="615"/>
      <c r="O42" s="615"/>
      <c r="P42" s="615"/>
      <c r="Q42" s="615"/>
      <c r="R42" s="615"/>
      <c r="S42" s="615"/>
      <c r="T42" s="615"/>
      <c r="U42" s="615"/>
      <c r="V42" s="538">
        <v>95</v>
      </c>
      <c r="W42" s="619">
        <v>54</v>
      </c>
      <c r="X42" s="619">
        <v>53</v>
      </c>
      <c r="Y42" s="474"/>
      <c r="Z42" s="615"/>
      <c r="AA42" s="615"/>
      <c r="AB42" s="474"/>
      <c r="AC42" s="615"/>
      <c r="AD42" s="615"/>
      <c r="AE42" s="538">
        <v>13</v>
      </c>
      <c r="AF42" s="619">
        <v>81</v>
      </c>
      <c r="AG42" s="619">
        <v>26</v>
      </c>
      <c r="AH42" s="474"/>
      <c r="AI42" s="615"/>
      <c r="AJ42" s="615"/>
      <c r="AK42" s="474"/>
      <c r="AL42" s="615"/>
      <c r="AM42" s="615"/>
      <c r="AN42" s="529">
        <v>79</v>
      </c>
      <c r="AO42" s="529">
        <v>82</v>
      </c>
      <c r="AP42" s="529">
        <v>80</v>
      </c>
      <c r="AQ42" s="538">
        <v>69</v>
      </c>
      <c r="AR42" s="619">
        <v>362</v>
      </c>
      <c r="AS42" s="619">
        <v>220</v>
      </c>
      <c r="AT42" s="619">
        <v>14</v>
      </c>
      <c r="AU42" s="619">
        <v>29</v>
      </c>
      <c r="AV42" s="619">
        <v>26</v>
      </c>
      <c r="AW42" s="474"/>
      <c r="AX42" s="615"/>
      <c r="AY42" s="615"/>
      <c r="AZ42" s="474"/>
      <c r="BA42" s="615"/>
      <c r="BB42" s="615"/>
      <c r="BC42" s="474"/>
      <c r="BD42" s="615"/>
      <c r="BE42" s="615"/>
      <c r="BF42" s="474"/>
      <c r="BG42" s="615"/>
      <c r="BH42" s="615"/>
      <c r="BI42" s="474"/>
      <c r="BJ42" s="615"/>
      <c r="BK42" s="615"/>
      <c r="BL42" s="615"/>
      <c r="BM42" s="615"/>
      <c r="BN42" s="615"/>
      <c r="BO42" s="538">
        <v>17</v>
      </c>
      <c r="BP42" s="619">
        <v>22</v>
      </c>
      <c r="BQ42" s="619">
        <v>30</v>
      </c>
      <c r="BR42" s="538">
        <v>247</v>
      </c>
      <c r="BS42" s="619">
        <v>178</v>
      </c>
      <c r="BT42" s="619">
        <v>176</v>
      </c>
      <c r="BU42" s="619">
        <v>819</v>
      </c>
      <c r="BV42" s="619">
        <v>921</v>
      </c>
      <c r="BW42" s="619">
        <v>920</v>
      </c>
      <c r="BX42" s="615"/>
      <c r="BY42" s="619">
        <v>221</v>
      </c>
      <c r="BZ42" s="619">
        <v>148</v>
      </c>
      <c r="CA42" s="538">
        <v>316</v>
      </c>
      <c r="CB42" s="619">
        <v>251</v>
      </c>
      <c r="CC42" s="621">
        <v>73</v>
      </c>
      <c r="CD42" s="620"/>
      <c r="CE42" s="620"/>
      <c r="CF42" s="620"/>
      <c r="CG42" s="615"/>
      <c r="CH42" s="615"/>
      <c r="CI42" s="615"/>
      <c r="CJ42" s="474"/>
      <c r="CK42" s="615"/>
      <c r="CL42" s="615"/>
      <c r="CM42" s="615"/>
      <c r="CN42" s="615"/>
      <c r="CO42" s="615"/>
      <c r="CP42" s="615"/>
      <c r="CQ42" s="615"/>
      <c r="CR42" s="615"/>
      <c r="CS42" s="615"/>
      <c r="CT42" s="615"/>
      <c r="CU42" s="615"/>
      <c r="CV42" s="635">
        <f t="shared" si="22"/>
        <v>1763</v>
      </c>
      <c r="CW42" s="635">
        <f t="shared" si="23"/>
        <v>2295</v>
      </c>
      <c r="CX42" s="635">
        <f t="shared" si="24"/>
        <v>1856</v>
      </c>
      <c r="CY42" s="463"/>
      <c r="CZ42" s="1"/>
      <c r="DA42" s="418"/>
      <c r="DB42" s="418"/>
      <c r="DD42" s="418"/>
      <c r="DE42" s="418"/>
      <c r="DF42" s="418"/>
    </row>
    <row r="43" spans="1:110" customFormat="1" ht="13.5" customHeight="1">
      <c r="A43" s="472"/>
      <c r="B43" s="544" t="s">
        <v>962</v>
      </c>
      <c r="C43" s="696" t="s">
        <v>1132</v>
      </c>
      <c r="D43" s="532">
        <v>577</v>
      </c>
      <c r="E43" s="532">
        <v>2159</v>
      </c>
      <c r="F43" s="533">
        <v>1957</v>
      </c>
      <c r="G43" s="473"/>
      <c r="H43" s="615"/>
      <c r="I43" s="615"/>
      <c r="J43" s="474"/>
      <c r="K43" s="615"/>
      <c r="L43" s="615"/>
      <c r="M43" s="615"/>
      <c r="N43" s="615"/>
      <c r="O43" s="615"/>
      <c r="P43" s="615"/>
      <c r="Q43" s="615"/>
      <c r="R43" s="615"/>
      <c r="S43" s="615"/>
      <c r="T43" s="615"/>
      <c r="U43" s="615"/>
      <c r="V43" s="474"/>
      <c r="W43" s="615"/>
      <c r="X43" s="615"/>
      <c r="Y43" s="474"/>
      <c r="Z43" s="615"/>
      <c r="AA43" s="615"/>
      <c r="AB43" s="474"/>
      <c r="AC43" s="615"/>
      <c r="AD43" s="615"/>
      <c r="AE43" s="538"/>
      <c r="AF43" s="619"/>
      <c r="AG43" s="619"/>
      <c r="AH43" s="474"/>
      <c r="AI43" s="615"/>
      <c r="AJ43" s="615"/>
      <c r="AK43" s="474"/>
      <c r="AL43" s="615"/>
      <c r="AM43" s="615"/>
      <c r="AN43" s="538"/>
      <c r="AO43" s="619"/>
      <c r="AP43" s="619"/>
      <c r="AQ43" s="474"/>
      <c r="AR43" s="615"/>
      <c r="AS43" s="615"/>
      <c r="AT43" s="615"/>
      <c r="AU43" s="615"/>
      <c r="AV43" s="615"/>
      <c r="AW43" s="474"/>
      <c r="AX43" s="615"/>
      <c r="AY43" s="615"/>
      <c r="AZ43" s="474"/>
      <c r="BA43" s="615"/>
      <c r="BB43" s="615"/>
      <c r="BC43" s="474"/>
      <c r="BD43" s="615"/>
      <c r="BE43" s="615"/>
      <c r="BF43" s="474"/>
      <c r="BG43" s="615"/>
      <c r="BH43" s="615"/>
      <c r="BI43" s="474"/>
      <c r="BJ43" s="615"/>
      <c r="BK43" s="615"/>
      <c r="BL43" s="615"/>
      <c r="BM43" s="615"/>
      <c r="BN43" s="615"/>
      <c r="BO43" s="474"/>
      <c r="BP43" s="615"/>
      <c r="BQ43" s="615"/>
      <c r="BR43" s="474"/>
      <c r="BS43" s="615"/>
      <c r="BT43" s="615"/>
      <c r="BU43" s="615"/>
      <c r="BV43" s="615"/>
      <c r="BW43" s="615"/>
      <c r="BX43" s="615"/>
      <c r="BY43" s="615"/>
      <c r="BZ43" s="615"/>
      <c r="CA43" s="474"/>
      <c r="CB43" s="615"/>
      <c r="CC43" s="618"/>
      <c r="CD43" s="615"/>
      <c r="CE43" s="615"/>
      <c r="CF43" s="615"/>
      <c r="CG43" s="615"/>
      <c r="CH43" s="615"/>
      <c r="CI43" s="615"/>
      <c r="CJ43" s="474"/>
      <c r="CK43" s="615"/>
      <c r="CL43" s="615"/>
      <c r="CM43" s="615"/>
      <c r="CN43" s="615"/>
      <c r="CO43" s="615"/>
      <c r="CP43" s="615"/>
      <c r="CQ43" s="615"/>
      <c r="CR43" s="615"/>
      <c r="CS43" s="615"/>
      <c r="CT43" s="615"/>
      <c r="CU43" s="615"/>
      <c r="CV43" s="635">
        <f t="shared" si="22"/>
        <v>577</v>
      </c>
      <c r="CW43" s="635">
        <f t="shared" si="23"/>
        <v>2159</v>
      </c>
      <c r="CX43" s="635">
        <f t="shared" si="24"/>
        <v>1957</v>
      </c>
      <c r="CY43" s="463"/>
      <c r="CZ43" s="1"/>
      <c r="DA43" s="418"/>
      <c r="DB43" s="418"/>
      <c r="DD43" s="418"/>
      <c r="DE43" s="418"/>
      <c r="DF43" s="418"/>
    </row>
    <row r="44" spans="1:110" customFormat="1" ht="13.5" customHeight="1">
      <c r="A44" s="472"/>
      <c r="B44" s="544" t="s">
        <v>963</v>
      </c>
      <c r="C44" s="696" t="s">
        <v>1133</v>
      </c>
      <c r="D44" s="532"/>
      <c r="E44" s="532">
        <v>2</v>
      </c>
      <c r="F44" s="533">
        <v>5</v>
      </c>
      <c r="G44" s="473"/>
      <c r="H44" s="615"/>
      <c r="I44" s="615"/>
      <c r="J44" s="474"/>
      <c r="K44" s="615"/>
      <c r="L44" s="615"/>
      <c r="M44" s="615"/>
      <c r="N44" s="615"/>
      <c r="O44" s="615"/>
      <c r="P44" s="615"/>
      <c r="Q44" s="615"/>
      <c r="R44" s="615"/>
      <c r="S44" s="615"/>
      <c r="T44" s="615"/>
      <c r="U44" s="615"/>
      <c r="V44" s="474"/>
      <c r="W44" s="615"/>
      <c r="X44" s="615"/>
      <c r="Y44" s="474"/>
      <c r="Z44" s="615"/>
      <c r="AA44" s="615"/>
      <c r="AB44" s="474"/>
      <c r="AC44" s="615"/>
      <c r="AD44" s="615"/>
      <c r="AE44" s="538"/>
      <c r="AF44" s="619"/>
      <c r="AG44" s="619"/>
      <c r="AH44" s="474"/>
      <c r="AI44" s="615"/>
      <c r="AJ44" s="615"/>
      <c r="AK44" s="474"/>
      <c r="AL44" s="615"/>
      <c r="AM44" s="615"/>
      <c r="AN44" s="538"/>
      <c r="AO44" s="619"/>
      <c r="AP44" s="619"/>
      <c r="AQ44" s="474"/>
      <c r="AR44" s="615"/>
      <c r="AS44" s="615"/>
      <c r="AT44" s="615"/>
      <c r="AU44" s="615"/>
      <c r="AV44" s="615"/>
      <c r="AW44" s="474"/>
      <c r="AX44" s="615"/>
      <c r="AY44" s="615"/>
      <c r="AZ44" s="474"/>
      <c r="BA44" s="615"/>
      <c r="BB44" s="615"/>
      <c r="BC44" s="474"/>
      <c r="BD44" s="615"/>
      <c r="BE44" s="615"/>
      <c r="BF44" s="474"/>
      <c r="BG44" s="615"/>
      <c r="BH44" s="615"/>
      <c r="BI44" s="474"/>
      <c r="BJ44" s="615"/>
      <c r="BK44" s="615"/>
      <c r="BL44" s="615"/>
      <c r="BM44" s="615"/>
      <c r="BN44" s="615"/>
      <c r="BO44" s="474"/>
      <c r="BP44" s="615"/>
      <c r="BQ44" s="615"/>
      <c r="BR44" s="474"/>
      <c r="BS44" s="615"/>
      <c r="BT44" s="615"/>
      <c r="BU44" s="615"/>
      <c r="BV44" s="615"/>
      <c r="BW44" s="615"/>
      <c r="BX44" s="615"/>
      <c r="BY44" s="615"/>
      <c r="BZ44" s="615"/>
      <c r="CA44" s="474"/>
      <c r="CB44" s="615"/>
      <c r="CC44" s="618"/>
      <c r="CD44" s="615"/>
      <c r="CE44" s="615"/>
      <c r="CF44" s="615"/>
      <c r="CG44" s="615"/>
      <c r="CH44" s="615"/>
      <c r="CI44" s="615"/>
      <c r="CJ44" s="474"/>
      <c r="CK44" s="615"/>
      <c r="CL44" s="615"/>
      <c r="CM44" s="615"/>
      <c r="CN44" s="615"/>
      <c r="CO44" s="615"/>
      <c r="CP44" s="615"/>
      <c r="CQ44" s="615"/>
      <c r="CR44" s="615"/>
      <c r="CS44" s="615"/>
      <c r="CT44" s="615"/>
      <c r="CU44" s="615"/>
      <c r="CV44" s="635">
        <f t="shared" si="22"/>
        <v>0</v>
      </c>
      <c r="CW44" s="635">
        <f t="shared" si="23"/>
        <v>2</v>
      </c>
      <c r="CX44" s="635">
        <f t="shared" si="24"/>
        <v>5</v>
      </c>
      <c r="CY44" s="463"/>
      <c r="CZ44" s="1"/>
      <c r="DA44" s="418"/>
      <c r="DB44" s="418"/>
      <c r="DD44" s="418"/>
      <c r="DE44" s="418"/>
      <c r="DF44" s="418"/>
    </row>
    <row r="45" spans="1:110" customFormat="1" ht="13.5" customHeight="1">
      <c r="A45" s="472"/>
      <c r="B45" s="544" t="s">
        <v>1134</v>
      </c>
      <c r="C45" s="696" t="s">
        <v>1135</v>
      </c>
      <c r="D45" s="593"/>
      <c r="E45" s="593"/>
      <c r="F45" s="594"/>
      <c r="G45" s="473"/>
      <c r="H45" s="615"/>
      <c r="I45" s="615"/>
      <c r="J45" s="474"/>
      <c r="K45" s="615"/>
      <c r="L45" s="615"/>
      <c r="M45" s="615"/>
      <c r="N45" s="615"/>
      <c r="O45" s="615"/>
      <c r="P45" s="615"/>
      <c r="Q45" s="615"/>
      <c r="R45" s="615"/>
      <c r="S45" s="615"/>
      <c r="T45" s="615"/>
      <c r="U45" s="615"/>
      <c r="V45" s="474"/>
      <c r="W45" s="615"/>
      <c r="X45" s="615"/>
      <c r="Y45" s="474"/>
      <c r="Z45" s="615"/>
      <c r="AA45" s="615"/>
      <c r="AB45" s="474"/>
      <c r="AC45" s="615"/>
      <c r="AD45" s="615"/>
      <c r="AE45" s="538"/>
      <c r="AF45" s="619"/>
      <c r="AG45" s="619"/>
      <c r="AH45" s="474"/>
      <c r="AI45" s="615"/>
      <c r="AJ45" s="615"/>
      <c r="AK45" s="474"/>
      <c r="AL45" s="615"/>
      <c r="AM45" s="615"/>
      <c r="AN45" s="538"/>
      <c r="AO45" s="619"/>
      <c r="AP45" s="619"/>
      <c r="AQ45" s="474"/>
      <c r="AR45" s="615"/>
      <c r="AS45" s="615"/>
      <c r="AT45" s="615"/>
      <c r="AU45" s="615"/>
      <c r="AV45" s="615"/>
      <c r="AW45" s="474"/>
      <c r="AX45" s="615"/>
      <c r="AY45" s="615"/>
      <c r="AZ45" s="474"/>
      <c r="BA45" s="615"/>
      <c r="BB45" s="615"/>
      <c r="BC45" s="474"/>
      <c r="BD45" s="615"/>
      <c r="BE45" s="615"/>
      <c r="BF45" s="474"/>
      <c r="BG45" s="615"/>
      <c r="BH45" s="615"/>
      <c r="BI45" s="474"/>
      <c r="BJ45" s="615"/>
      <c r="BK45" s="615"/>
      <c r="BL45" s="615"/>
      <c r="BM45" s="615"/>
      <c r="BN45" s="615"/>
      <c r="BO45" s="474"/>
      <c r="BP45" s="615"/>
      <c r="BQ45" s="615"/>
      <c r="BR45" s="474"/>
      <c r="BS45" s="615"/>
      <c r="BT45" s="615"/>
      <c r="BU45" s="615"/>
      <c r="BV45" s="615"/>
      <c r="BW45" s="615"/>
      <c r="BX45" s="615"/>
      <c r="BY45" s="615"/>
      <c r="BZ45" s="615"/>
      <c r="CA45" s="474"/>
      <c r="CB45" s="615"/>
      <c r="CC45" s="618"/>
      <c r="CD45" s="615"/>
      <c r="CE45" s="615"/>
      <c r="CF45" s="615"/>
      <c r="CG45" s="615"/>
      <c r="CH45" s="615"/>
      <c r="CI45" s="615"/>
      <c r="CJ45" s="474"/>
      <c r="CK45" s="615"/>
      <c r="CL45" s="615"/>
      <c r="CM45" s="615"/>
      <c r="CN45" s="615"/>
      <c r="CO45" s="615"/>
      <c r="CP45" s="615"/>
      <c r="CQ45" s="615"/>
      <c r="CR45" s="615"/>
      <c r="CS45" s="615"/>
      <c r="CT45" s="615"/>
      <c r="CU45" s="615"/>
      <c r="CV45" s="635">
        <f t="shared" si="22"/>
        <v>0</v>
      </c>
      <c r="CW45" s="635">
        <f t="shared" si="23"/>
        <v>0</v>
      </c>
      <c r="CX45" s="635">
        <f t="shared" si="24"/>
        <v>0</v>
      </c>
      <c r="CY45" s="463"/>
      <c r="CZ45" s="1"/>
      <c r="DA45" s="418"/>
      <c r="DB45" s="418"/>
      <c r="DD45" s="418"/>
      <c r="DE45" s="418"/>
      <c r="DF45" s="418"/>
    </row>
    <row r="46" spans="1:110" customFormat="1" ht="13.5" customHeight="1" thickBot="1">
      <c r="A46" s="486"/>
      <c r="B46" s="545" t="s">
        <v>1136</v>
      </c>
      <c r="C46" s="697" t="s">
        <v>1137</v>
      </c>
      <c r="D46" s="595"/>
      <c r="E46" s="595">
        <v>55</v>
      </c>
      <c r="F46" s="596">
        <v>56</v>
      </c>
      <c r="G46" s="473"/>
      <c r="H46" s="615"/>
      <c r="I46" s="619">
        <v>6</v>
      </c>
      <c r="J46" s="474"/>
      <c r="K46" s="615"/>
      <c r="L46" s="615"/>
      <c r="M46" s="615"/>
      <c r="N46" s="615"/>
      <c r="O46" s="615"/>
      <c r="P46" s="615"/>
      <c r="Q46" s="615"/>
      <c r="R46" s="615"/>
      <c r="S46" s="615"/>
      <c r="T46" s="615"/>
      <c r="U46" s="615"/>
      <c r="V46" s="474"/>
      <c r="W46" s="615"/>
      <c r="X46" s="615"/>
      <c r="Y46" s="474"/>
      <c r="Z46" s="615"/>
      <c r="AA46" s="615"/>
      <c r="AB46" s="474"/>
      <c r="AC46" s="615"/>
      <c r="AD46" s="615"/>
      <c r="AE46" s="538"/>
      <c r="AF46" s="619"/>
      <c r="AG46" s="619">
        <v>13</v>
      </c>
      <c r="AH46" s="474"/>
      <c r="AI46" s="615"/>
      <c r="AJ46" s="615"/>
      <c r="AK46" s="474"/>
      <c r="AL46" s="615"/>
      <c r="AM46" s="615"/>
      <c r="AN46" s="538"/>
      <c r="AO46" s="619">
        <v>18</v>
      </c>
      <c r="AP46" s="619">
        <v>12</v>
      </c>
      <c r="AQ46" s="538"/>
      <c r="AR46" s="619"/>
      <c r="AS46" s="619"/>
      <c r="AT46" s="615"/>
      <c r="AU46" s="615"/>
      <c r="AV46" s="615"/>
      <c r="AW46" s="474"/>
      <c r="AX46" s="615"/>
      <c r="AY46" s="615"/>
      <c r="AZ46" s="474"/>
      <c r="BA46" s="615"/>
      <c r="BB46" s="615"/>
      <c r="BC46" s="474"/>
      <c r="BD46" s="615"/>
      <c r="BE46" s="615"/>
      <c r="BF46" s="474"/>
      <c r="BG46" s="615"/>
      <c r="BH46" s="615"/>
      <c r="BI46" s="474"/>
      <c r="BJ46" s="615"/>
      <c r="BK46" s="620"/>
      <c r="BL46" s="615"/>
      <c r="BM46" s="615"/>
      <c r="BN46" s="615"/>
      <c r="BO46" s="474"/>
      <c r="BP46" s="615"/>
      <c r="BQ46" s="615"/>
      <c r="BR46" s="474"/>
      <c r="BS46" s="615"/>
      <c r="BT46" s="615"/>
      <c r="BU46" s="615"/>
      <c r="BV46" s="615"/>
      <c r="BW46" s="615"/>
      <c r="BX46" s="615"/>
      <c r="BY46" s="615"/>
      <c r="BZ46" s="615"/>
      <c r="CA46" s="474"/>
      <c r="CB46" s="615"/>
      <c r="CC46" s="618"/>
      <c r="CD46" s="615"/>
      <c r="CE46" s="615"/>
      <c r="CF46" s="619">
        <v>2</v>
      </c>
      <c r="CG46" s="615"/>
      <c r="CH46" s="615"/>
      <c r="CI46" s="615"/>
      <c r="CJ46" s="474"/>
      <c r="CK46" s="615"/>
      <c r="CL46" s="615"/>
      <c r="CM46" s="615"/>
      <c r="CN46" s="615"/>
      <c r="CO46" s="615"/>
      <c r="CP46" s="615"/>
      <c r="CQ46" s="615"/>
      <c r="CR46" s="615"/>
      <c r="CS46" s="615"/>
      <c r="CT46" s="615"/>
      <c r="CU46" s="619">
        <v>40</v>
      </c>
      <c r="CV46" s="635">
        <f t="shared" si="22"/>
        <v>0</v>
      </c>
      <c r="CW46" s="635">
        <f t="shared" si="23"/>
        <v>73</v>
      </c>
      <c r="CX46" s="635">
        <f t="shared" si="24"/>
        <v>129</v>
      </c>
      <c r="CY46" s="463"/>
      <c r="CZ46" s="1"/>
      <c r="DA46" s="418"/>
      <c r="DB46" s="418"/>
      <c r="DD46" s="418"/>
      <c r="DE46" s="418"/>
      <c r="DF46" s="418"/>
    </row>
    <row r="47" spans="1:110" customFormat="1" ht="13.5" customHeight="1" thickBot="1">
      <c r="A47" s="482"/>
      <c r="B47" s="274" t="s">
        <v>849</v>
      </c>
      <c r="C47" s="699" t="s">
        <v>1138</v>
      </c>
      <c r="D47" s="580">
        <v>0</v>
      </c>
      <c r="E47" s="580">
        <v>0</v>
      </c>
      <c r="F47" s="580">
        <v>0</v>
      </c>
      <c r="G47" s="580">
        <v>0</v>
      </c>
      <c r="H47" s="580">
        <v>0</v>
      </c>
      <c r="I47" s="580">
        <v>0</v>
      </c>
      <c r="J47" s="580">
        <v>0</v>
      </c>
      <c r="K47" s="580">
        <v>0</v>
      </c>
      <c r="L47" s="580">
        <v>0</v>
      </c>
      <c r="M47" s="580"/>
      <c r="N47" s="580"/>
      <c r="O47" s="580"/>
      <c r="P47" s="580"/>
      <c r="Q47" s="580"/>
      <c r="R47" s="580"/>
      <c r="S47" s="580"/>
      <c r="T47" s="580"/>
      <c r="U47" s="580"/>
      <c r="V47" s="580">
        <v>0</v>
      </c>
      <c r="W47" s="580">
        <v>0</v>
      </c>
      <c r="X47" s="580">
        <v>0</v>
      </c>
      <c r="Y47" s="580">
        <v>0</v>
      </c>
      <c r="Z47" s="580">
        <v>0</v>
      </c>
      <c r="AA47" s="580">
        <v>0</v>
      </c>
      <c r="AB47" s="580">
        <v>0</v>
      </c>
      <c r="AC47" s="580">
        <v>0</v>
      </c>
      <c r="AD47" s="580">
        <v>0</v>
      </c>
      <c r="AE47" s="580">
        <v>0</v>
      </c>
      <c r="AF47" s="580">
        <v>0</v>
      </c>
      <c r="AG47" s="580">
        <v>0</v>
      </c>
      <c r="AH47" s="580">
        <v>0</v>
      </c>
      <c r="AI47" s="580">
        <v>0</v>
      </c>
      <c r="AJ47" s="580">
        <v>0</v>
      </c>
      <c r="AK47" s="580">
        <v>0</v>
      </c>
      <c r="AL47" s="580">
        <v>0</v>
      </c>
      <c r="AM47" s="580">
        <v>0</v>
      </c>
      <c r="AN47" s="470"/>
      <c r="AO47" s="470"/>
      <c r="AP47" s="470"/>
      <c r="AQ47" s="470"/>
      <c r="AR47" s="470"/>
      <c r="AS47" s="470"/>
      <c r="AT47" s="580">
        <v>0</v>
      </c>
      <c r="AU47" s="580">
        <v>0</v>
      </c>
      <c r="AV47" s="580">
        <v>0</v>
      </c>
      <c r="AW47" s="580">
        <v>0</v>
      </c>
      <c r="AX47" s="580">
        <v>0</v>
      </c>
      <c r="AY47" s="580">
        <v>0</v>
      </c>
      <c r="AZ47" s="580">
        <v>0</v>
      </c>
      <c r="BA47" s="580">
        <v>0</v>
      </c>
      <c r="BB47" s="580">
        <v>0</v>
      </c>
      <c r="BC47" s="580">
        <v>0</v>
      </c>
      <c r="BD47" s="580">
        <v>0</v>
      </c>
      <c r="BE47" s="580">
        <v>0</v>
      </c>
      <c r="BF47" s="580">
        <v>0</v>
      </c>
      <c r="BG47" s="580">
        <v>0</v>
      </c>
      <c r="BH47" s="580">
        <v>0</v>
      </c>
      <c r="BI47" s="580">
        <v>0</v>
      </c>
      <c r="BJ47" s="580">
        <v>0</v>
      </c>
      <c r="BK47" s="580">
        <v>0</v>
      </c>
      <c r="BL47" s="580">
        <v>0</v>
      </c>
      <c r="BM47" s="580">
        <v>0</v>
      </c>
      <c r="BN47" s="580">
        <v>0</v>
      </c>
      <c r="BO47" s="580">
        <v>0</v>
      </c>
      <c r="BP47" s="580">
        <v>0</v>
      </c>
      <c r="BQ47" s="580">
        <v>0</v>
      </c>
      <c r="BR47" s="580">
        <v>0</v>
      </c>
      <c r="BS47" s="580">
        <v>0</v>
      </c>
      <c r="BT47" s="580">
        <v>0</v>
      </c>
      <c r="BU47" s="580">
        <v>0</v>
      </c>
      <c r="BV47" s="580">
        <v>0</v>
      </c>
      <c r="BW47" s="580">
        <v>0</v>
      </c>
      <c r="BX47" s="580">
        <v>0</v>
      </c>
      <c r="BY47" s="580">
        <v>0</v>
      </c>
      <c r="BZ47" s="580">
        <v>0</v>
      </c>
      <c r="CA47" s="580">
        <v>0</v>
      </c>
      <c r="CB47" s="580">
        <v>0</v>
      </c>
      <c r="CC47" s="580">
        <v>0</v>
      </c>
      <c r="CD47" s="580"/>
      <c r="CE47" s="580"/>
      <c r="CF47" s="580"/>
      <c r="CG47" s="580"/>
      <c r="CH47" s="580"/>
      <c r="CI47" s="580"/>
      <c r="CJ47" s="580">
        <v>0</v>
      </c>
      <c r="CK47" s="580">
        <v>0</v>
      </c>
      <c r="CL47" s="580">
        <v>0</v>
      </c>
      <c r="CM47" s="580"/>
      <c r="CN47" s="580"/>
      <c r="CO47" s="580"/>
      <c r="CP47" s="580"/>
      <c r="CQ47" s="580"/>
      <c r="CR47" s="580"/>
      <c r="CS47" s="580"/>
      <c r="CT47" s="580"/>
      <c r="CU47" s="580"/>
      <c r="CV47" s="635">
        <f t="shared" si="22"/>
        <v>0</v>
      </c>
      <c r="CW47" s="635">
        <f t="shared" si="23"/>
        <v>0</v>
      </c>
      <c r="CX47" s="635">
        <f t="shared" si="24"/>
        <v>0</v>
      </c>
      <c r="CY47" s="463"/>
      <c r="CZ47" s="1"/>
      <c r="DA47" s="418"/>
      <c r="DB47" s="418"/>
      <c r="DD47" s="418"/>
      <c r="DE47" s="418"/>
      <c r="DF47" s="418"/>
    </row>
    <row r="48" spans="1:110" customFormat="1" ht="15" customHeight="1">
      <c r="A48" s="472"/>
      <c r="B48" s="543" t="s">
        <v>901</v>
      </c>
      <c r="C48" s="695" t="s">
        <v>1139</v>
      </c>
      <c r="D48" s="597">
        <v>0</v>
      </c>
      <c r="E48" s="597">
        <v>0</v>
      </c>
      <c r="F48" s="598">
        <v>0</v>
      </c>
      <c r="G48" s="473"/>
      <c r="H48" s="615"/>
      <c r="I48" s="615"/>
      <c r="J48" s="474"/>
      <c r="K48" s="615"/>
      <c r="L48" s="615"/>
      <c r="M48" s="615"/>
      <c r="N48" s="615"/>
      <c r="O48" s="615"/>
      <c r="P48" s="615"/>
      <c r="Q48" s="615"/>
      <c r="R48" s="615"/>
      <c r="S48" s="615"/>
      <c r="T48" s="615"/>
      <c r="U48" s="615"/>
      <c r="V48" s="474"/>
      <c r="W48" s="615"/>
      <c r="X48" s="615"/>
      <c r="Y48" s="474"/>
      <c r="Z48" s="615"/>
      <c r="AA48" s="615"/>
      <c r="AB48" s="474"/>
      <c r="AC48" s="615"/>
      <c r="AD48" s="615"/>
      <c r="AE48" s="474"/>
      <c r="AF48" s="615"/>
      <c r="AG48" s="615"/>
      <c r="AH48" s="474"/>
      <c r="AI48" s="615"/>
      <c r="AJ48" s="615"/>
      <c r="AK48" s="474"/>
      <c r="AL48" s="615"/>
      <c r="AM48" s="615"/>
      <c r="AN48" s="474"/>
      <c r="AO48" s="615"/>
      <c r="AP48" s="615"/>
      <c r="AQ48" s="474"/>
      <c r="AR48" s="615"/>
      <c r="AS48" s="615"/>
      <c r="AT48" s="615"/>
      <c r="AU48" s="615"/>
      <c r="AV48" s="615"/>
      <c r="AW48" s="474"/>
      <c r="AX48" s="615"/>
      <c r="AY48" s="615"/>
      <c r="AZ48" s="474"/>
      <c r="BA48" s="615"/>
      <c r="BB48" s="615"/>
      <c r="BC48" s="474"/>
      <c r="BD48" s="615"/>
      <c r="BE48" s="615"/>
      <c r="BF48" s="474"/>
      <c r="BG48" s="615"/>
      <c r="BH48" s="615"/>
      <c r="BI48" s="474"/>
      <c r="BJ48" s="615"/>
      <c r="BK48" s="615"/>
      <c r="BL48" s="615"/>
      <c r="BM48" s="615"/>
      <c r="BN48" s="615"/>
      <c r="BO48" s="474"/>
      <c r="BP48" s="615"/>
      <c r="BQ48" s="615"/>
      <c r="BR48" s="474"/>
      <c r="BS48" s="615"/>
      <c r="BT48" s="615"/>
      <c r="BU48" s="615"/>
      <c r="BV48" s="615"/>
      <c r="BW48" s="615"/>
      <c r="BX48" s="615"/>
      <c r="BY48" s="615"/>
      <c r="BZ48" s="615"/>
      <c r="CA48" s="474"/>
      <c r="CB48" s="615"/>
      <c r="CC48" s="618"/>
      <c r="CD48" s="615"/>
      <c r="CE48" s="615"/>
      <c r="CF48" s="615"/>
      <c r="CG48" s="615"/>
      <c r="CH48" s="615"/>
      <c r="CI48" s="615"/>
      <c r="CJ48" s="474"/>
      <c r="CK48" s="615"/>
      <c r="CL48" s="615"/>
      <c r="CM48" s="615"/>
      <c r="CN48" s="615"/>
      <c r="CO48" s="615"/>
      <c r="CP48" s="615"/>
      <c r="CQ48" s="615"/>
      <c r="CR48" s="615"/>
      <c r="CS48" s="615"/>
      <c r="CT48" s="615"/>
      <c r="CU48" s="615"/>
      <c r="CV48" s="635">
        <f t="shared" si="22"/>
        <v>0</v>
      </c>
      <c r="CW48" s="635">
        <f t="shared" si="23"/>
        <v>0</v>
      </c>
      <c r="CX48" s="635">
        <f t="shared" si="24"/>
        <v>0</v>
      </c>
      <c r="CY48" s="463"/>
      <c r="CZ48" s="1"/>
      <c r="DA48" s="418"/>
      <c r="DB48" s="418"/>
      <c r="DD48" s="418"/>
      <c r="DE48" s="418"/>
      <c r="DF48" s="418"/>
    </row>
    <row r="49" spans="1:110" customFormat="1" ht="18.75" customHeight="1" thickBot="1">
      <c r="A49" s="472"/>
      <c r="B49" s="544" t="s">
        <v>902</v>
      </c>
      <c r="C49" s="696" t="s">
        <v>1140</v>
      </c>
      <c r="D49" s="599">
        <v>0</v>
      </c>
      <c r="E49" s="599">
        <v>0</v>
      </c>
      <c r="F49" s="600">
        <v>0</v>
      </c>
      <c r="G49" s="473"/>
      <c r="H49" s="615"/>
      <c r="I49" s="615"/>
      <c r="J49" s="474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474"/>
      <c r="W49" s="615"/>
      <c r="X49" s="615"/>
      <c r="Y49" s="474"/>
      <c r="Z49" s="615"/>
      <c r="AA49" s="615"/>
      <c r="AB49" s="474"/>
      <c r="AC49" s="615"/>
      <c r="AD49" s="615"/>
      <c r="AE49" s="474"/>
      <c r="AF49" s="615"/>
      <c r="AG49" s="615"/>
      <c r="AH49" s="474"/>
      <c r="AI49" s="615"/>
      <c r="AJ49" s="615"/>
      <c r="AK49" s="474"/>
      <c r="AL49" s="615"/>
      <c r="AM49" s="615"/>
      <c r="AN49" s="474"/>
      <c r="AO49" s="615"/>
      <c r="AP49" s="615"/>
      <c r="AQ49" s="474"/>
      <c r="AR49" s="615"/>
      <c r="AS49" s="615"/>
      <c r="AT49" s="615"/>
      <c r="AU49" s="615"/>
      <c r="AV49" s="615"/>
      <c r="AW49" s="474"/>
      <c r="AX49" s="615"/>
      <c r="AY49" s="615"/>
      <c r="AZ49" s="474"/>
      <c r="BA49" s="615"/>
      <c r="BB49" s="615"/>
      <c r="BC49" s="474"/>
      <c r="BD49" s="615"/>
      <c r="BE49" s="615"/>
      <c r="BF49" s="474"/>
      <c r="BG49" s="615"/>
      <c r="BH49" s="615"/>
      <c r="BI49" s="474"/>
      <c r="BJ49" s="615"/>
      <c r="BK49" s="615"/>
      <c r="BL49" s="615"/>
      <c r="BM49" s="615"/>
      <c r="BN49" s="615"/>
      <c r="BO49" s="474"/>
      <c r="BP49" s="615"/>
      <c r="BQ49" s="615"/>
      <c r="BR49" s="474"/>
      <c r="BS49" s="615"/>
      <c r="BT49" s="615"/>
      <c r="BU49" s="615"/>
      <c r="BV49" s="615"/>
      <c r="BW49" s="615"/>
      <c r="BX49" s="615"/>
      <c r="BY49" s="615"/>
      <c r="BZ49" s="615"/>
      <c r="CA49" s="474"/>
      <c r="CB49" s="615"/>
      <c r="CC49" s="618"/>
      <c r="CD49" s="615"/>
      <c r="CE49" s="615"/>
      <c r="CF49" s="615"/>
      <c r="CG49" s="615"/>
      <c r="CH49" s="615"/>
      <c r="CI49" s="615"/>
      <c r="CJ49" s="474"/>
      <c r="CK49" s="615"/>
      <c r="CL49" s="615"/>
      <c r="CM49" s="615"/>
      <c r="CN49" s="615"/>
      <c r="CO49" s="615"/>
      <c r="CP49" s="615"/>
      <c r="CQ49" s="615"/>
      <c r="CR49" s="615"/>
      <c r="CS49" s="615"/>
      <c r="CT49" s="615"/>
      <c r="CU49" s="615"/>
      <c r="CV49" s="635">
        <f t="shared" si="22"/>
        <v>0</v>
      </c>
      <c r="CW49" s="635">
        <f t="shared" si="23"/>
        <v>0</v>
      </c>
      <c r="CX49" s="635">
        <f t="shared" si="24"/>
        <v>0</v>
      </c>
      <c r="CY49" s="463"/>
      <c r="CZ49" s="1"/>
      <c r="DA49" s="418"/>
      <c r="DB49" s="418"/>
      <c r="DD49" s="418"/>
      <c r="DE49" s="418"/>
      <c r="DF49" s="418"/>
    </row>
    <row r="50" spans="1:110" customFormat="1" ht="18" customHeight="1" thickBot="1">
      <c r="A50" s="465"/>
      <c r="B50" s="544" t="s">
        <v>1141</v>
      </c>
      <c r="C50" s="696" t="s">
        <v>1142</v>
      </c>
      <c r="D50" s="599">
        <v>0</v>
      </c>
      <c r="E50" s="599">
        <v>0</v>
      </c>
      <c r="F50" s="600">
        <v>0</v>
      </c>
      <c r="G50" s="469"/>
      <c r="H50" s="470"/>
      <c r="I50" s="470"/>
      <c r="J50" s="470"/>
      <c r="K50" s="470"/>
      <c r="L50" s="470"/>
      <c r="M50" s="470"/>
      <c r="N50" s="470"/>
      <c r="O50" s="470"/>
      <c r="P50" s="470"/>
      <c r="Q50" s="470"/>
      <c r="R50" s="470"/>
      <c r="S50" s="470"/>
      <c r="T50" s="470"/>
      <c r="U50" s="470"/>
      <c r="V50" s="470"/>
      <c r="W50" s="470"/>
      <c r="X50" s="470"/>
      <c r="Y50" s="470"/>
      <c r="Z50" s="470"/>
      <c r="AA50" s="470"/>
      <c r="AB50" s="470"/>
      <c r="AC50" s="470"/>
      <c r="AD50" s="470"/>
      <c r="AE50" s="470"/>
      <c r="AF50" s="470"/>
      <c r="AG50" s="470"/>
      <c r="AH50" s="470"/>
      <c r="AI50" s="470"/>
      <c r="AJ50" s="470"/>
      <c r="AK50" s="470"/>
      <c r="AL50" s="470"/>
      <c r="AM50" s="470"/>
      <c r="AN50" s="470"/>
      <c r="AO50" s="470"/>
      <c r="AP50" s="470"/>
      <c r="AQ50" s="470"/>
      <c r="AR50" s="470"/>
      <c r="AS50" s="470"/>
      <c r="AT50" s="470"/>
      <c r="AU50" s="470"/>
      <c r="AV50" s="470"/>
      <c r="AW50" s="470"/>
      <c r="AX50" s="470"/>
      <c r="AY50" s="470"/>
      <c r="AZ50" s="470"/>
      <c r="BA50" s="470"/>
      <c r="BB50" s="470"/>
      <c r="BC50" s="470"/>
      <c r="BD50" s="470"/>
      <c r="BE50" s="470"/>
      <c r="BF50" s="470"/>
      <c r="BG50" s="470"/>
      <c r="BH50" s="470"/>
      <c r="BI50" s="470"/>
      <c r="BJ50" s="470"/>
      <c r="BK50" s="470"/>
      <c r="BL50" s="470"/>
      <c r="BM50" s="470"/>
      <c r="BN50" s="470"/>
      <c r="BO50" s="470"/>
      <c r="BP50" s="470"/>
      <c r="BQ50" s="470"/>
      <c r="BR50" s="470"/>
      <c r="BS50" s="470"/>
      <c r="BT50" s="470"/>
      <c r="BU50" s="470"/>
      <c r="BV50" s="470"/>
      <c r="BW50" s="470"/>
      <c r="BX50" s="470"/>
      <c r="BY50" s="470"/>
      <c r="BZ50" s="470"/>
      <c r="CA50" s="470"/>
      <c r="CB50" s="470"/>
      <c r="CC50" s="471"/>
      <c r="CD50" s="470"/>
      <c r="CE50" s="470"/>
      <c r="CF50" s="470"/>
      <c r="CG50" s="470"/>
      <c r="CH50" s="470"/>
      <c r="CI50" s="470"/>
      <c r="CJ50" s="470"/>
      <c r="CK50" s="470"/>
      <c r="CL50" s="470"/>
      <c r="CM50" s="470"/>
      <c r="CN50" s="470"/>
      <c r="CO50" s="470"/>
      <c r="CP50" s="470"/>
      <c r="CQ50" s="470"/>
      <c r="CR50" s="470"/>
      <c r="CS50" s="470"/>
      <c r="CT50" s="470"/>
      <c r="CU50" s="470"/>
      <c r="CV50" s="635">
        <f t="shared" si="22"/>
        <v>0</v>
      </c>
      <c r="CW50" s="635">
        <f t="shared" si="23"/>
        <v>0</v>
      </c>
      <c r="CX50" s="635">
        <f t="shared" si="24"/>
        <v>0</v>
      </c>
      <c r="CY50" s="463"/>
      <c r="CZ50" s="1"/>
      <c r="DA50" s="418"/>
      <c r="DB50" s="418"/>
      <c r="DD50" s="418"/>
      <c r="DE50" s="418"/>
      <c r="DF50" s="418"/>
    </row>
    <row r="51" spans="1:110" customFormat="1" ht="13.5" customHeight="1">
      <c r="A51" s="487"/>
      <c r="B51" s="544" t="s">
        <v>1143</v>
      </c>
      <c r="C51" s="696" t="s">
        <v>1144</v>
      </c>
      <c r="D51" s="599">
        <v>0</v>
      </c>
      <c r="E51" s="599">
        <v>0</v>
      </c>
      <c r="F51" s="600">
        <v>0</v>
      </c>
      <c r="G51" s="473"/>
      <c r="H51" s="615"/>
      <c r="I51" s="615"/>
      <c r="J51" s="474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474"/>
      <c r="W51" s="615"/>
      <c r="X51" s="615"/>
      <c r="Y51" s="474"/>
      <c r="Z51" s="615"/>
      <c r="AA51" s="615"/>
      <c r="AB51" s="474"/>
      <c r="AC51" s="615"/>
      <c r="AD51" s="615"/>
      <c r="AE51" s="474"/>
      <c r="AF51" s="615"/>
      <c r="AG51" s="615"/>
      <c r="AH51" s="474"/>
      <c r="AI51" s="615"/>
      <c r="AJ51" s="615"/>
      <c r="AK51" s="474"/>
      <c r="AL51" s="615"/>
      <c r="AM51" s="615"/>
      <c r="AN51" s="474"/>
      <c r="AO51" s="615"/>
      <c r="AP51" s="615"/>
      <c r="AQ51" s="474"/>
      <c r="AR51" s="615"/>
      <c r="AS51" s="615"/>
      <c r="AT51" s="615"/>
      <c r="AU51" s="615"/>
      <c r="AV51" s="615"/>
      <c r="AW51" s="474"/>
      <c r="AX51" s="615"/>
      <c r="AY51" s="615"/>
      <c r="AZ51" s="474"/>
      <c r="BA51" s="615"/>
      <c r="BB51" s="615"/>
      <c r="BC51" s="474"/>
      <c r="BD51" s="615"/>
      <c r="BE51" s="615"/>
      <c r="BF51" s="474"/>
      <c r="BG51" s="615"/>
      <c r="BH51" s="615"/>
      <c r="BI51" s="474"/>
      <c r="BJ51" s="615"/>
      <c r="BK51" s="615"/>
      <c r="BL51" s="615"/>
      <c r="BM51" s="615"/>
      <c r="BN51" s="615"/>
      <c r="BO51" s="474"/>
      <c r="BP51" s="615"/>
      <c r="BQ51" s="615"/>
      <c r="BR51" s="474"/>
      <c r="BS51" s="615"/>
      <c r="BT51" s="615"/>
      <c r="BU51" s="615"/>
      <c r="BV51" s="615"/>
      <c r="BW51" s="615"/>
      <c r="BX51" s="615"/>
      <c r="BY51" s="615"/>
      <c r="BZ51" s="615"/>
      <c r="CA51" s="474"/>
      <c r="CB51" s="615"/>
      <c r="CC51" s="618"/>
      <c r="CD51" s="615"/>
      <c r="CE51" s="615"/>
      <c r="CF51" s="615"/>
      <c r="CG51" s="615"/>
      <c r="CH51" s="615"/>
      <c r="CI51" s="615"/>
      <c r="CJ51" s="474"/>
      <c r="CK51" s="615"/>
      <c r="CL51" s="615"/>
      <c r="CM51" s="615"/>
      <c r="CN51" s="615"/>
      <c r="CO51" s="615"/>
      <c r="CP51" s="615"/>
      <c r="CQ51" s="615"/>
      <c r="CR51" s="615"/>
      <c r="CS51" s="615"/>
      <c r="CT51" s="615"/>
      <c r="CU51" s="615"/>
      <c r="CV51" s="635">
        <f t="shared" si="22"/>
        <v>0</v>
      </c>
      <c r="CW51" s="635">
        <f t="shared" si="23"/>
        <v>0</v>
      </c>
      <c r="CX51" s="635">
        <f t="shared" si="24"/>
        <v>0</v>
      </c>
      <c r="CY51" s="463"/>
      <c r="CZ51" s="1"/>
      <c r="DA51" s="418"/>
      <c r="DB51" s="418"/>
      <c r="DD51" s="418"/>
      <c r="DE51" s="418"/>
      <c r="DF51" s="418"/>
    </row>
    <row r="52" spans="1:110" customFormat="1" ht="20.25" customHeight="1" thickBot="1">
      <c r="A52" s="487"/>
      <c r="B52" s="545" t="s">
        <v>1145</v>
      </c>
      <c r="C52" s="697" t="s">
        <v>1146</v>
      </c>
      <c r="D52" s="601">
        <v>0</v>
      </c>
      <c r="E52" s="601">
        <v>0</v>
      </c>
      <c r="F52" s="602">
        <v>0</v>
      </c>
      <c r="G52" s="473"/>
      <c r="H52" s="615"/>
      <c r="I52" s="615"/>
      <c r="J52" s="474"/>
      <c r="K52" s="615"/>
      <c r="L52" s="615"/>
      <c r="M52" s="615"/>
      <c r="N52" s="615"/>
      <c r="O52" s="615"/>
      <c r="P52" s="615"/>
      <c r="Q52" s="615"/>
      <c r="R52" s="615"/>
      <c r="S52" s="615"/>
      <c r="T52" s="615"/>
      <c r="U52" s="615"/>
      <c r="V52" s="474"/>
      <c r="W52" s="615"/>
      <c r="X52" s="615"/>
      <c r="Y52" s="474"/>
      <c r="Z52" s="615"/>
      <c r="AA52" s="615"/>
      <c r="AB52" s="474"/>
      <c r="AC52" s="615"/>
      <c r="AD52" s="615"/>
      <c r="AE52" s="474"/>
      <c r="AF52" s="615"/>
      <c r="AG52" s="615"/>
      <c r="AH52" s="474"/>
      <c r="AI52" s="615"/>
      <c r="AJ52" s="615"/>
      <c r="AK52" s="474"/>
      <c r="AL52" s="615"/>
      <c r="AM52" s="615"/>
      <c r="AN52" s="474"/>
      <c r="AO52" s="615"/>
      <c r="AP52" s="615"/>
      <c r="AQ52" s="474"/>
      <c r="AR52" s="615"/>
      <c r="AS52" s="615"/>
      <c r="AT52" s="615"/>
      <c r="AU52" s="615"/>
      <c r="AV52" s="615"/>
      <c r="AW52" s="474"/>
      <c r="AX52" s="615"/>
      <c r="AY52" s="615"/>
      <c r="AZ52" s="474"/>
      <c r="BA52" s="615"/>
      <c r="BB52" s="615"/>
      <c r="BC52" s="474"/>
      <c r="BD52" s="615"/>
      <c r="BE52" s="615"/>
      <c r="BF52" s="474"/>
      <c r="BG52" s="615"/>
      <c r="BH52" s="615"/>
      <c r="BI52" s="474"/>
      <c r="BJ52" s="615"/>
      <c r="BK52" s="615"/>
      <c r="BL52" s="615"/>
      <c r="BM52" s="615"/>
      <c r="BN52" s="615"/>
      <c r="BO52" s="474"/>
      <c r="BP52" s="615"/>
      <c r="BQ52" s="615"/>
      <c r="BR52" s="474"/>
      <c r="BS52" s="615"/>
      <c r="BT52" s="615"/>
      <c r="BU52" s="615"/>
      <c r="BV52" s="615"/>
      <c r="BW52" s="615"/>
      <c r="BX52" s="615"/>
      <c r="BY52" s="615"/>
      <c r="BZ52" s="615"/>
      <c r="CA52" s="474"/>
      <c r="CB52" s="615"/>
      <c r="CC52" s="618"/>
      <c r="CD52" s="615"/>
      <c r="CE52" s="615"/>
      <c r="CF52" s="615"/>
      <c r="CG52" s="615"/>
      <c r="CH52" s="615"/>
      <c r="CI52" s="615"/>
      <c r="CJ52" s="474"/>
      <c r="CK52" s="615"/>
      <c r="CL52" s="615"/>
      <c r="CM52" s="615"/>
      <c r="CN52" s="615"/>
      <c r="CO52" s="615"/>
      <c r="CP52" s="615"/>
      <c r="CQ52" s="615"/>
      <c r="CR52" s="615"/>
      <c r="CS52" s="615"/>
      <c r="CT52" s="615"/>
      <c r="CU52" s="615"/>
      <c r="CV52" s="635">
        <f t="shared" si="22"/>
        <v>0</v>
      </c>
      <c r="CW52" s="635">
        <f t="shared" si="23"/>
        <v>0</v>
      </c>
      <c r="CX52" s="635">
        <f t="shared" si="24"/>
        <v>0</v>
      </c>
      <c r="CY52" s="463"/>
      <c r="CZ52" s="1"/>
      <c r="DA52" s="418"/>
      <c r="DB52" s="418"/>
      <c r="DD52" s="418"/>
      <c r="DE52" s="418"/>
      <c r="DF52" s="418"/>
    </row>
    <row r="53" spans="1:110" customFormat="1" ht="22.5" customHeight="1" thickBot="1">
      <c r="A53" s="472"/>
      <c r="B53" s="274" t="s">
        <v>964</v>
      </c>
      <c r="C53" s="699" t="s">
        <v>1147</v>
      </c>
      <c r="D53" s="580">
        <f t="shared" ref="D53:L53" si="25">D54+D55+D56</f>
        <v>0</v>
      </c>
      <c r="E53" s="580">
        <f t="shared" si="25"/>
        <v>9600</v>
      </c>
      <c r="F53" s="588">
        <f t="shared" si="25"/>
        <v>0</v>
      </c>
      <c r="G53" s="580">
        <f t="shared" si="25"/>
        <v>0</v>
      </c>
      <c r="H53" s="580">
        <f t="shared" si="25"/>
        <v>0</v>
      </c>
      <c r="I53" s="580">
        <f t="shared" si="25"/>
        <v>0</v>
      </c>
      <c r="J53" s="580">
        <f t="shared" si="25"/>
        <v>0</v>
      </c>
      <c r="K53" s="580">
        <f t="shared" si="25"/>
        <v>0</v>
      </c>
      <c r="L53" s="580">
        <f t="shared" si="25"/>
        <v>0</v>
      </c>
      <c r="M53" s="580"/>
      <c r="N53" s="580"/>
      <c r="O53" s="580"/>
      <c r="P53" s="580"/>
      <c r="Q53" s="580"/>
      <c r="R53" s="580"/>
      <c r="S53" s="580"/>
      <c r="T53" s="580"/>
      <c r="U53" s="580"/>
      <c r="V53" s="580">
        <f t="shared" ref="V53:AM53" si="26">V54+V55+V56</f>
        <v>0</v>
      </c>
      <c r="W53" s="580">
        <f t="shared" si="26"/>
        <v>0</v>
      </c>
      <c r="X53" s="580">
        <f t="shared" si="26"/>
        <v>0</v>
      </c>
      <c r="Y53" s="580">
        <f t="shared" si="26"/>
        <v>0</v>
      </c>
      <c r="Z53" s="580">
        <f t="shared" si="26"/>
        <v>0</v>
      </c>
      <c r="AA53" s="580">
        <f t="shared" si="26"/>
        <v>0</v>
      </c>
      <c r="AB53" s="580">
        <f t="shared" si="26"/>
        <v>0</v>
      </c>
      <c r="AC53" s="580">
        <f t="shared" si="26"/>
        <v>0</v>
      </c>
      <c r="AD53" s="580">
        <f t="shared" si="26"/>
        <v>0</v>
      </c>
      <c r="AE53" s="580">
        <f t="shared" si="26"/>
        <v>0</v>
      </c>
      <c r="AF53" s="580">
        <f t="shared" si="26"/>
        <v>0</v>
      </c>
      <c r="AG53" s="580">
        <f t="shared" si="26"/>
        <v>0</v>
      </c>
      <c r="AH53" s="580">
        <f t="shared" si="26"/>
        <v>0</v>
      </c>
      <c r="AI53" s="580">
        <f t="shared" si="26"/>
        <v>0</v>
      </c>
      <c r="AJ53" s="580">
        <f t="shared" si="26"/>
        <v>0</v>
      </c>
      <c r="AK53" s="580">
        <f t="shared" si="26"/>
        <v>0</v>
      </c>
      <c r="AL53" s="580">
        <f t="shared" si="26"/>
        <v>0</v>
      </c>
      <c r="AM53" s="580">
        <f t="shared" si="26"/>
        <v>0</v>
      </c>
      <c r="AN53" s="474"/>
      <c r="AO53" s="615"/>
      <c r="AP53" s="615"/>
      <c r="AQ53" s="474"/>
      <c r="AR53" s="615"/>
      <c r="AS53" s="615"/>
      <c r="AT53" s="580">
        <f t="shared" ref="AT53:CC53" si="27">AT54+AT55+AT56</f>
        <v>0</v>
      </c>
      <c r="AU53" s="580">
        <f t="shared" si="27"/>
        <v>240</v>
      </c>
      <c r="AV53" s="580">
        <f t="shared" si="27"/>
        <v>240</v>
      </c>
      <c r="AW53" s="580">
        <f t="shared" si="27"/>
        <v>0</v>
      </c>
      <c r="AX53" s="580">
        <f t="shared" si="27"/>
        <v>0</v>
      </c>
      <c r="AY53" s="580">
        <f t="shared" si="27"/>
        <v>0</v>
      </c>
      <c r="AZ53" s="580">
        <f t="shared" si="27"/>
        <v>0</v>
      </c>
      <c r="BA53" s="580">
        <f t="shared" si="27"/>
        <v>0</v>
      </c>
      <c r="BB53" s="580">
        <f t="shared" si="27"/>
        <v>0</v>
      </c>
      <c r="BC53" s="580">
        <f t="shared" si="27"/>
        <v>0</v>
      </c>
      <c r="BD53" s="580">
        <f t="shared" si="27"/>
        <v>0</v>
      </c>
      <c r="BE53" s="580">
        <f t="shared" si="27"/>
        <v>0</v>
      </c>
      <c r="BF53" s="580">
        <f t="shared" si="27"/>
        <v>0</v>
      </c>
      <c r="BG53" s="580">
        <f t="shared" si="27"/>
        <v>0</v>
      </c>
      <c r="BH53" s="580">
        <f t="shared" si="27"/>
        <v>0</v>
      </c>
      <c r="BI53" s="580">
        <f t="shared" si="27"/>
        <v>0</v>
      </c>
      <c r="BJ53" s="580">
        <f t="shared" si="27"/>
        <v>0</v>
      </c>
      <c r="BK53" s="580">
        <f t="shared" si="27"/>
        <v>0</v>
      </c>
      <c r="BL53" s="580">
        <f t="shared" si="27"/>
        <v>0</v>
      </c>
      <c r="BM53" s="580">
        <f t="shared" si="27"/>
        <v>0</v>
      </c>
      <c r="BN53" s="580">
        <f t="shared" si="27"/>
        <v>0</v>
      </c>
      <c r="BO53" s="580">
        <f t="shared" si="27"/>
        <v>0</v>
      </c>
      <c r="BP53" s="580">
        <f t="shared" si="27"/>
        <v>0</v>
      </c>
      <c r="BQ53" s="580">
        <f t="shared" si="27"/>
        <v>0</v>
      </c>
      <c r="BR53" s="580">
        <f t="shared" si="27"/>
        <v>0</v>
      </c>
      <c r="BS53" s="580">
        <f t="shared" si="27"/>
        <v>0</v>
      </c>
      <c r="BT53" s="580">
        <f t="shared" si="27"/>
        <v>0</v>
      </c>
      <c r="BU53" s="580">
        <f t="shared" si="27"/>
        <v>0</v>
      </c>
      <c r="BV53" s="580">
        <f t="shared" si="27"/>
        <v>0</v>
      </c>
      <c r="BW53" s="580">
        <f t="shared" si="27"/>
        <v>0</v>
      </c>
      <c r="BX53" s="580">
        <f t="shared" si="27"/>
        <v>0</v>
      </c>
      <c r="BY53" s="580">
        <f t="shared" si="27"/>
        <v>0</v>
      </c>
      <c r="BZ53" s="580">
        <f t="shared" si="27"/>
        <v>0</v>
      </c>
      <c r="CA53" s="580">
        <f t="shared" si="27"/>
        <v>0</v>
      </c>
      <c r="CB53" s="580">
        <f t="shared" si="27"/>
        <v>0</v>
      </c>
      <c r="CC53" s="580">
        <f t="shared" si="27"/>
        <v>0</v>
      </c>
      <c r="CD53" s="580"/>
      <c r="CE53" s="580"/>
      <c r="CF53" s="580"/>
      <c r="CG53" s="580"/>
      <c r="CH53" s="580"/>
      <c r="CI53" s="580"/>
      <c r="CJ53" s="580">
        <f>CJ54+CJ55+CJ56</f>
        <v>0</v>
      </c>
      <c r="CK53" s="580">
        <f>CK54+CK55+CK56</f>
        <v>0</v>
      </c>
      <c r="CL53" s="580">
        <f>CL54+CL55+CL56</f>
        <v>0</v>
      </c>
      <c r="CM53" s="580"/>
      <c r="CN53" s="580"/>
      <c r="CO53" s="580"/>
      <c r="CP53" s="580"/>
      <c r="CQ53" s="580"/>
      <c r="CR53" s="580"/>
      <c r="CS53" s="580"/>
      <c r="CT53" s="580"/>
      <c r="CU53" s="580"/>
      <c r="CV53" s="635">
        <f t="shared" si="22"/>
        <v>0</v>
      </c>
      <c r="CW53" s="635">
        <f t="shared" si="23"/>
        <v>9840</v>
      </c>
      <c r="CX53" s="635">
        <f t="shared" si="24"/>
        <v>240</v>
      </c>
      <c r="CY53" s="463"/>
      <c r="CZ53" s="1"/>
      <c r="DA53" s="418"/>
      <c r="DB53" s="418"/>
      <c r="DD53" s="418"/>
      <c r="DE53" s="418"/>
      <c r="DF53" s="418"/>
    </row>
    <row r="54" spans="1:110" customFormat="1" ht="18.75" customHeight="1" thickBot="1">
      <c r="A54" s="482"/>
      <c r="B54" s="543" t="s">
        <v>903</v>
      </c>
      <c r="C54" s="695" t="s">
        <v>1148</v>
      </c>
      <c r="D54" s="581"/>
      <c r="E54" s="581"/>
      <c r="F54" s="582"/>
      <c r="G54" s="478"/>
      <c r="H54" s="615"/>
      <c r="I54" s="615"/>
      <c r="J54" s="479"/>
      <c r="K54" s="615"/>
      <c r="L54" s="615"/>
      <c r="M54" s="615"/>
      <c r="N54" s="615"/>
      <c r="O54" s="615"/>
      <c r="P54" s="615"/>
      <c r="Q54" s="615"/>
      <c r="R54" s="615"/>
      <c r="S54" s="615"/>
      <c r="T54" s="615"/>
      <c r="U54" s="615"/>
      <c r="V54" s="479"/>
      <c r="W54" s="615"/>
      <c r="X54" s="615"/>
      <c r="Y54" s="479"/>
      <c r="Z54" s="615"/>
      <c r="AA54" s="615"/>
      <c r="AB54" s="479"/>
      <c r="AC54" s="615"/>
      <c r="AD54" s="615"/>
      <c r="AE54" s="479"/>
      <c r="AF54" s="615"/>
      <c r="AG54" s="615"/>
      <c r="AH54" s="479"/>
      <c r="AI54" s="615"/>
      <c r="AJ54" s="615"/>
      <c r="AK54" s="479"/>
      <c r="AL54" s="615"/>
      <c r="AM54" s="615"/>
      <c r="AN54" s="479"/>
      <c r="AO54" s="615"/>
      <c r="AP54" s="615"/>
      <c r="AQ54" s="479"/>
      <c r="AR54" s="615"/>
      <c r="AS54" s="615"/>
      <c r="AT54" s="615"/>
      <c r="AU54" s="615"/>
      <c r="AV54" s="615"/>
      <c r="AW54" s="479"/>
      <c r="AX54" s="615"/>
      <c r="AY54" s="615"/>
      <c r="AZ54" s="479"/>
      <c r="BA54" s="615"/>
      <c r="BB54" s="615"/>
      <c r="BC54" s="479"/>
      <c r="BD54" s="615"/>
      <c r="BE54" s="615"/>
      <c r="BF54" s="479"/>
      <c r="BG54" s="615"/>
      <c r="BH54" s="615"/>
      <c r="BI54" s="479"/>
      <c r="BJ54" s="615"/>
      <c r="BK54" s="615"/>
      <c r="BL54" s="615"/>
      <c r="BM54" s="615"/>
      <c r="BN54" s="615"/>
      <c r="BO54" s="479"/>
      <c r="BP54" s="615"/>
      <c r="BQ54" s="615"/>
      <c r="BR54" s="479"/>
      <c r="BS54" s="615"/>
      <c r="BT54" s="615"/>
      <c r="BU54" s="615"/>
      <c r="BV54" s="615"/>
      <c r="BW54" s="615"/>
      <c r="BX54" s="615"/>
      <c r="BY54" s="615"/>
      <c r="BZ54" s="615"/>
      <c r="CA54" s="479"/>
      <c r="CB54" s="615"/>
      <c r="CC54" s="618"/>
      <c r="CD54" s="615"/>
      <c r="CE54" s="615"/>
      <c r="CF54" s="615"/>
      <c r="CG54" s="615"/>
      <c r="CH54" s="615"/>
      <c r="CI54" s="615"/>
      <c r="CJ54" s="479"/>
      <c r="CK54" s="615"/>
      <c r="CL54" s="615"/>
      <c r="CM54" s="615"/>
      <c r="CN54" s="615"/>
      <c r="CO54" s="615"/>
      <c r="CP54" s="615"/>
      <c r="CQ54" s="615"/>
      <c r="CR54" s="615"/>
      <c r="CS54" s="615"/>
      <c r="CT54" s="615"/>
      <c r="CU54" s="615"/>
      <c r="CV54" s="635">
        <f t="shared" si="22"/>
        <v>0</v>
      </c>
      <c r="CW54" s="635">
        <f t="shared" si="23"/>
        <v>0</v>
      </c>
      <c r="CX54" s="635">
        <f t="shared" si="24"/>
        <v>0</v>
      </c>
      <c r="CY54" s="463"/>
      <c r="CZ54" s="1"/>
      <c r="DA54" s="418"/>
      <c r="DB54" s="418"/>
      <c r="DD54" s="418"/>
      <c r="DE54" s="418"/>
      <c r="DF54" s="418"/>
    </row>
    <row r="55" spans="1:110" customFormat="1" ht="13.5" customHeight="1" thickBot="1">
      <c r="A55" s="488"/>
      <c r="B55" s="544" t="s">
        <v>904</v>
      </c>
      <c r="C55" s="696" t="s">
        <v>1149</v>
      </c>
      <c r="D55" s="583"/>
      <c r="E55" s="583">
        <v>9600</v>
      </c>
      <c r="F55" s="584"/>
      <c r="G55" s="489"/>
      <c r="H55" s="490"/>
      <c r="I55" s="490"/>
      <c r="J55" s="490"/>
      <c r="K55" s="490"/>
      <c r="L55" s="490"/>
      <c r="M55" s="490"/>
      <c r="N55" s="490"/>
      <c r="O55" s="490"/>
      <c r="P55" s="490"/>
      <c r="Q55" s="490"/>
      <c r="R55" s="490"/>
      <c r="S55" s="490"/>
      <c r="T55" s="490"/>
      <c r="U55" s="490"/>
      <c r="V55" s="490"/>
      <c r="W55" s="490"/>
      <c r="X55" s="490"/>
      <c r="Y55" s="490"/>
      <c r="Z55" s="490"/>
      <c r="AA55" s="490"/>
      <c r="AB55" s="490"/>
      <c r="AC55" s="490"/>
      <c r="AD55" s="490"/>
      <c r="AE55" s="490"/>
      <c r="AF55" s="490"/>
      <c r="AG55" s="490"/>
      <c r="AH55" s="490"/>
      <c r="AI55" s="490"/>
      <c r="AJ55" s="490"/>
      <c r="AK55" s="490"/>
      <c r="AL55" s="490"/>
      <c r="AM55" s="490"/>
      <c r="AN55" s="490"/>
      <c r="AO55" s="490"/>
      <c r="AP55" s="490"/>
      <c r="AQ55" s="490"/>
      <c r="AR55" s="490"/>
      <c r="AS55" s="490"/>
      <c r="AT55" s="490"/>
      <c r="AU55" s="490"/>
      <c r="AV55" s="490"/>
      <c r="AW55" s="490"/>
      <c r="AX55" s="490"/>
      <c r="AY55" s="490"/>
      <c r="AZ55" s="490"/>
      <c r="BA55" s="490"/>
      <c r="BB55" s="490"/>
      <c r="BC55" s="490"/>
      <c r="BD55" s="490"/>
      <c r="BE55" s="490"/>
      <c r="BF55" s="490"/>
      <c r="BG55" s="490"/>
      <c r="BH55" s="490"/>
      <c r="BI55" s="490"/>
      <c r="BJ55" s="490"/>
      <c r="BK55" s="490"/>
      <c r="BL55" s="490"/>
      <c r="BM55" s="490"/>
      <c r="BN55" s="490"/>
      <c r="BO55" s="490"/>
      <c r="BP55" s="490"/>
      <c r="BQ55" s="490"/>
      <c r="BR55" s="490"/>
      <c r="BS55" s="490"/>
      <c r="BT55" s="490"/>
      <c r="BU55" s="490"/>
      <c r="BV55" s="490"/>
      <c r="BW55" s="490"/>
      <c r="BX55" s="490"/>
      <c r="BY55" s="490"/>
      <c r="BZ55" s="490"/>
      <c r="CA55" s="490"/>
      <c r="CB55" s="490"/>
      <c r="CC55" s="490"/>
      <c r="CD55" s="490"/>
      <c r="CE55" s="490"/>
      <c r="CF55" s="490"/>
      <c r="CG55" s="490"/>
      <c r="CH55" s="490"/>
      <c r="CI55" s="490"/>
      <c r="CJ55" s="490"/>
      <c r="CK55" s="490"/>
      <c r="CL55" s="490"/>
      <c r="CM55" s="490"/>
      <c r="CN55" s="490"/>
      <c r="CO55" s="490"/>
      <c r="CP55" s="490"/>
      <c r="CQ55" s="490"/>
      <c r="CR55" s="490"/>
      <c r="CS55" s="490"/>
      <c r="CT55" s="490"/>
      <c r="CU55" s="490"/>
      <c r="CV55" s="635">
        <f t="shared" si="22"/>
        <v>0</v>
      </c>
      <c r="CW55" s="635">
        <f t="shared" si="23"/>
        <v>9600</v>
      </c>
      <c r="CX55" s="635">
        <f t="shared" si="24"/>
        <v>0</v>
      </c>
      <c r="CY55" s="463"/>
      <c r="CZ55" s="4"/>
      <c r="DA55" s="418"/>
      <c r="DB55" s="418"/>
      <c r="DD55" s="418"/>
      <c r="DE55" s="418"/>
      <c r="DF55" s="418"/>
    </row>
    <row r="56" spans="1:110" customFormat="1" ht="13.5" customHeight="1" thickBot="1">
      <c r="A56" s="465"/>
      <c r="B56" s="544" t="s">
        <v>1150</v>
      </c>
      <c r="C56" s="696" t="s">
        <v>1151</v>
      </c>
      <c r="D56" s="583"/>
      <c r="E56" s="583"/>
      <c r="F56" s="584"/>
      <c r="G56" s="489"/>
      <c r="H56" s="490"/>
      <c r="I56" s="490"/>
      <c r="J56" s="490"/>
      <c r="K56" s="490"/>
      <c r="L56" s="490"/>
      <c r="M56" s="490"/>
      <c r="N56" s="490"/>
      <c r="O56" s="490"/>
      <c r="P56" s="490"/>
      <c r="Q56" s="490"/>
      <c r="R56" s="490"/>
      <c r="S56" s="490"/>
      <c r="T56" s="490"/>
      <c r="U56" s="490"/>
      <c r="V56" s="490"/>
      <c r="W56" s="490"/>
      <c r="X56" s="490"/>
      <c r="Y56" s="490"/>
      <c r="Z56" s="490"/>
      <c r="AA56" s="490"/>
      <c r="AB56" s="490"/>
      <c r="AC56" s="490"/>
      <c r="AD56" s="490"/>
      <c r="AE56" s="490"/>
      <c r="AF56" s="490"/>
      <c r="AG56" s="490"/>
      <c r="AH56" s="490"/>
      <c r="AI56" s="490"/>
      <c r="AJ56" s="490"/>
      <c r="AK56" s="490"/>
      <c r="AL56" s="490"/>
      <c r="AM56" s="490"/>
      <c r="AN56" s="470"/>
      <c r="AO56" s="470"/>
      <c r="AP56" s="470"/>
      <c r="AQ56" s="470"/>
      <c r="AR56" s="470"/>
      <c r="AS56" s="470"/>
      <c r="AT56" s="490"/>
      <c r="AU56" s="560">
        <v>240</v>
      </c>
      <c r="AV56" s="560">
        <v>240</v>
      </c>
      <c r="AW56" s="490"/>
      <c r="AX56" s="490"/>
      <c r="AY56" s="490"/>
      <c r="AZ56" s="490"/>
      <c r="BA56" s="490"/>
      <c r="BB56" s="490"/>
      <c r="BC56" s="490"/>
      <c r="BD56" s="490"/>
      <c r="BE56" s="490"/>
      <c r="BF56" s="490"/>
      <c r="BG56" s="490"/>
      <c r="BH56" s="490"/>
      <c r="BI56" s="490"/>
      <c r="BJ56" s="490"/>
      <c r="BK56" s="490"/>
      <c r="BL56" s="490"/>
      <c r="BM56" s="490"/>
      <c r="BN56" s="490"/>
      <c r="BO56" s="490"/>
      <c r="BP56" s="490"/>
      <c r="BQ56" s="490"/>
      <c r="BR56" s="490"/>
      <c r="BS56" s="490"/>
      <c r="BT56" s="490"/>
      <c r="BU56" s="490"/>
      <c r="BV56" s="490"/>
      <c r="BW56" s="490"/>
      <c r="BX56" s="490"/>
      <c r="BY56" s="490"/>
      <c r="BZ56" s="490"/>
      <c r="CA56" s="490"/>
      <c r="CB56" s="490"/>
      <c r="CC56" s="491"/>
      <c r="CD56" s="490"/>
      <c r="CE56" s="490"/>
      <c r="CF56" s="490"/>
      <c r="CG56" s="490"/>
      <c r="CH56" s="490"/>
      <c r="CI56" s="490"/>
      <c r="CJ56" s="490"/>
      <c r="CK56" s="490"/>
      <c r="CL56" s="490"/>
      <c r="CM56" s="490"/>
      <c r="CN56" s="490"/>
      <c r="CO56" s="490"/>
      <c r="CP56" s="490"/>
      <c r="CQ56" s="490"/>
      <c r="CR56" s="490"/>
      <c r="CS56" s="490"/>
      <c r="CT56" s="490"/>
      <c r="CU56" s="490"/>
      <c r="CV56" s="635">
        <f t="shared" si="22"/>
        <v>0</v>
      </c>
      <c r="CW56" s="635">
        <f t="shared" si="23"/>
        <v>240</v>
      </c>
      <c r="CX56" s="635">
        <f t="shared" si="24"/>
        <v>240</v>
      </c>
      <c r="CY56" s="463"/>
      <c r="CZ56" s="1"/>
      <c r="DA56" s="418"/>
      <c r="DB56" s="418"/>
      <c r="DD56" s="418"/>
      <c r="DE56" s="418"/>
      <c r="DF56" s="418"/>
    </row>
    <row r="57" spans="1:110" customFormat="1" ht="13.5" customHeight="1" thickBot="1">
      <c r="A57" s="475"/>
      <c r="B57" s="545" t="s">
        <v>1152</v>
      </c>
      <c r="C57" s="697" t="s">
        <v>1153</v>
      </c>
      <c r="D57" s="585"/>
      <c r="E57" s="585"/>
      <c r="F57" s="586"/>
      <c r="G57" s="469"/>
      <c r="H57" s="470"/>
      <c r="I57" s="470"/>
      <c r="J57" s="470"/>
      <c r="K57" s="470"/>
      <c r="L57" s="470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70"/>
      <c r="X57" s="470"/>
      <c r="Y57" s="470"/>
      <c r="Z57" s="470"/>
      <c r="AA57" s="470"/>
      <c r="AB57" s="470"/>
      <c r="AC57" s="470"/>
      <c r="AD57" s="470"/>
      <c r="AE57" s="470"/>
      <c r="AF57" s="470"/>
      <c r="AG57" s="470"/>
      <c r="AH57" s="470"/>
      <c r="AI57" s="470"/>
      <c r="AJ57" s="470"/>
      <c r="AK57" s="470"/>
      <c r="AL57" s="470"/>
      <c r="AM57" s="470"/>
      <c r="AN57" s="481"/>
      <c r="AO57" s="615"/>
      <c r="AP57" s="615"/>
      <c r="AQ57" s="481"/>
      <c r="AR57" s="615"/>
      <c r="AS57" s="615"/>
      <c r="AT57" s="470"/>
      <c r="AU57" s="470"/>
      <c r="AV57" s="470"/>
      <c r="AW57" s="470"/>
      <c r="AX57" s="470"/>
      <c r="AY57" s="470"/>
      <c r="AZ57" s="470"/>
      <c r="BA57" s="470"/>
      <c r="BB57" s="470"/>
      <c r="BC57" s="470"/>
      <c r="BD57" s="470"/>
      <c r="BE57" s="470"/>
      <c r="BF57" s="470"/>
      <c r="BG57" s="470"/>
      <c r="BH57" s="470"/>
      <c r="BI57" s="470"/>
      <c r="BJ57" s="470"/>
      <c r="BK57" s="470"/>
      <c r="BL57" s="470"/>
      <c r="BM57" s="470"/>
      <c r="BN57" s="470"/>
      <c r="BO57" s="470"/>
      <c r="BP57" s="470"/>
      <c r="BQ57" s="470"/>
      <c r="BR57" s="470"/>
      <c r="BS57" s="470"/>
      <c r="BT57" s="470"/>
      <c r="BU57" s="470"/>
      <c r="BV57" s="470"/>
      <c r="BW57" s="470"/>
      <c r="BX57" s="470"/>
      <c r="BY57" s="470"/>
      <c r="BZ57" s="470"/>
      <c r="CA57" s="470"/>
      <c r="CB57" s="470"/>
      <c r="CC57" s="471"/>
      <c r="CD57" s="470"/>
      <c r="CE57" s="470"/>
      <c r="CF57" s="470"/>
      <c r="CG57" s="470"/>
      <c r="CH57" s="470"/>
      <c r="CI57" s="470"/>
      <c r="CJ57" s="470"/>
      <c r="CK57" s="470"/>
      <c r="CL57" s="470"/>
      <c r="CM57" s="470"/>
      <c r="CN57" s="470"/>
      <c r="CO57" s="470"/>
      <c r="CP57" s="470"/>
      <c r="CQ57" s="470"/>
      <c r="CR57" s="470"/>
      <c r="CS57" s="470"/>
      <c r="CT57" s="470"/>
      <c r="CU57" s="470"/>
      <c r="CV57" s="635">
        <f t="shared" si="22"/>
        <v>0</v>
      </c>
      <c r="CW57" s="635">
        <f t="shared" si="23"/>
        <v>0</v>
      </c>
      <c r="CX57" s="635">
        <f t="shared" si="24"/>
        <v>0</v>
      </c>
      <c r="CY57" s="463"/>
      <c r="CZ57" s="1"/>
      <c r="DA57" s="418"/>
      <c r="DB57" s="418"/>
      <c r="DD57" s="418"/>
      <c r="DE57" s="418"/>
      <c r="DF57" s="418"/>
    </row>
    <row r="58" spans="1:110" customFormat="1" ht="13.5" customHeight="1" thickBot="1">
      <c r="A58" s="486"/>
      <c r="B58" s="274" t="s">
        <v>851</v>
      </c>
      <c r="C58" s="698" t="s">
        <v>1154</v>
      </c>
      <c r="D58" s="580">
        <f t="shared" ref="D58:L58" si="28">D59+D60+D61</f>
        <v>0</v>
      </c>
      <c r="E58" s="580">
        <f t="shared" si="28"/>
        <v>0</v>
      </c>
      <c r="F58" s="580">
        <f t="shared" si="28"/>
        <v>0</v>
      </c>
      <c r="G58" s="580">
        <f t="shared" si="28"/>
        <v>0</v>
      </c>
      <c r="H58" s="580">
        <f t="shared" si="28"/>
        <v>0</v>
      </c>
      <c r="I58" s="580">
        <f t="shared" si="28"/>
        <v>0</v>
      </c>
      <c r="J58" s="580">
        <f t="shared" si="28"/>
        <v>0</v>
      </c>
      <c r="K58" s="580">
        <f t="shared" si="28"/>
        <v>0</v>
      </c>
      <c r="L58" s="580">
        <f t="shared" si="28"/>
        <v>0</v>
      </c>
      <c r="M58" s="580"/>
      <c r="N58" s="580"/>
      <c r="O58" s="580"/>
      <c r="P58" s="580"/>
      <c r="Q58" s="580"/>
      <c r="R58" s="580"/>
      <c r="S58" s="580"/>
      <c r="T58" s="580"/>
      <c r="U58" s="580"/>
      <c r="V58" s="580">
        <f t="shared" ref="V58:AM58" si="29">V59+V60+V61</f>
        <v>0</v>
      </c>
      <c r="W58" s="580">
        <f t="shared" si="29"/>
        <v>0</v>
      </c>
      <c r="X58" s="580">
        <f t="shared" si="29"/>
        <v>0</v>
      </c>
      <c r="Y58" s="580">
        <f t="shared" si="29"/>
        <v>0</v>
      </c>
      <c r="Z58" s="580">
        <f t="shared" si="29"/>
        <v>0</v>
      </c>
      <c r="AA58" s="580">
        <f t="shared" si="29"/>
        <v>0</v>
      </c>
      <c r="AB58" s="580">
        <f t="shared" si="29"/>
        <v>0</v>
      </c>
      <c r="AC58" s="580">
        <f t="shared" si="29"/>
        <v>0</v>
      </c>
      <c r="AD58" s="580">
        <f t="shared" si="29"/>
        <v>0</v>
      </c>
      <c r="AE58" s="580">
        <f t="shared" si="29"/>
        <v>0</v>
      </c>
      <c r="AF58" s="580">
        <f t="shared" si="29"/>
        <v>0</v>
      </c>
      <c r="AG58" s="580">
        <f t="shared" si="29"/>
        <v>0</v>
      </c>
      <c r="AH58" s="580">
        <f t="shared" si="29"/>
        <v>0</v>
      </c>
      <c r="AI58" s="580">
        <f t="shared" si="29"/>
        <v>0</v>
      </c>
      <c r="AJ58" s="580">
        <f t="shared" si="29"/>
        <v>0</v>
      </c>
      <c r="AK58" s="580">
        <f t="shared" si="29"/>
        <v>0</v>
      </c>
      <c r="AL58" s="580">
        <f t="shared" si="29"/>
        <v>0</v>
      </c>
      <c r="AM58" s="580">
        <f t="shared" si="29"/>
        <v>0</v>
      </c>
      <c r="AN58" s="481"/>
      <c r="AO58" s="615"/>
      <c r="AP58" s="615"/>
      <c r="AQ58" s="481"/>
      <c r="AR58" s="615"/>
      <c r="AS58" s="615"/>
      <c r="AT58" s="580">
        <f t="shared" ref="AT58:CC58" si="30">AT59+AT60+AT61</f>
        <v>0</v>
      </c>
      <c r="AU58" s="580">
        <f t="shared" si="30"/>
        <v>0</v>
      </c>
      <c r="AV58" s="580">
        <f t="shared" si="30"/>
        <v>0</v>
      </c>
      <c r="AW58" s="580">
        <f t="shared" si="30"/>
        <v>0</v>
      </c>
      <c r="AX58" s="580">
        <f t="shared" si="30"/>
        <v>0</v>
      </c>
      <c r="AY58" s="580">
        <f t="shared" si="30"/>
        <v>0</v>
      </c>
      <c r="AZ58" s="580">
        <f t="shared" si="30"/>
        <v>0</v>
      </c>
      <c r="BA58" s="580">
        <f t="shared" si="30"/>
        <v>0</v>
      </c>
      <c r="BB58" s="580">
        <f t="shared" si="30"/>
        <v>0</v>
      </c>
      <c r="BC58" s="580">
        <f t="shared" si="30"/>
        <v>0</v>
      </c>
      <c r="BD58" s="580">
        <f t="shared" si="30"/>
        <v>0</v>
      </c>
      <c r="BE58" s="580">
        <f t="shared" si="30"/>
        <v>0</v>
      </c>
      <c r="BF58" s="580">
        <f t="shared" si="30"/>
        <v>0</v>
      </c>
      <c r="BG58" s="580">
        <f t="shared" si="30"/>
        <v>0</v>
      </c>
      <c r="BH58" s="580">
        <f t="shared" si="30"/>
        <v>0</v>
      </c>
      <c r="BI58" s="580">
        <f t="shared" si="30"/>
        <v>0</v>
      </c>
      <c r="BJ58" s="580">
        <f t="shared" si="30"/>
        <v>0</v>
      </c>
      <c r="BK58" s="580">
        <f t="shared" si="30"/>
        <v>0</v>
      </c>
      <c r="BL58" s="580">
        <f t="shared" si="30"/>
        <v>0</v>
      </c>
      <c r="BM58" s="580">
        <f t="shared" si="30"/>
        <v>0</v>
      </c>
      <c r="BN58" s="580">
        <f t="shared" si="30"/>
        <v>0</v>
      </c>
      <c r="BO58" s="580">
        <f t="shared" si="30"/>
        <v>0</v>
      </c>
      <c r="BP58" s="580">
        <f t="shared" si="30"/>
        <v>0</v>
      </c>
      <c r="BQ58" s="580">
        <f t="shared" si="30"/>
        <v>0</v>
      </c>
      <c r="BR58" s="580">
        <f t="shared" si="30"/>
        <v>0</v>
      </c>
      <c r="BS58" s="580">
        <f t="shared" si="30"/>
        <v>0</v>
      </c>
      <c r="BT58" s="580">
        <f t="shared" si="30"/>
        <v>0</v>
      </c>
      <c r="BU58" s="580">
        <f t="shared" si="30"/>
        <v>0</v>
      </c>
      <c r="BV58" s="580">
        <f t="shared" si="30"/>
        <v>0</v>
      </c>
      <c r="BW58" s="580">
        <f t="shared" si="30"/>
        <v>0</v>
      </c>
      <c r="BX58" s="580">
        <f t="shared" si="30"/>
        <v>0</v>
      </c>
      <c r="BY58" s="580">
        <f t="shared" si="30"/>
        <v>0</v>
      </c>
      <c r="BZ58" s="580">
        <f t="shared" si="30"/>
        <v>0</v>
      </c>
      <c r="CA58" s="580">
        <f t="shared" si="30"/>
        <v>0</v>
      </c>
      <c r="CB58" s="580">
        <f t="shared" si="30"/>
        <v>0</v>
      </c>
      <c r="CC58" s="580">
        <f t="shared" si="30"/>
        <v>0</v>
      </c>
      <c r="CD58" s="580"/>
      <c r="CE58" s="580"/>
      <c r="CF58" s="580"/>
      <c r="CG58" s="580"/>
      <c r="CH58" s="580"/>
      <c r="CI58" s="580"/>
      <c r="CJ58" s="580">
        <f>CJ59+CJ60+CJ61</f>
        <v>0</v>
      </c>
      <c r="CK58" s="580">
        <f>CK59+CK60+CK61</f>
        <v>0</v>
      </c>
      <c r="CL58" s="580">
        <f>CL59+CL60+CL61</f>
        <v>0</v>
      </c>
      <c r="CM58" s="580"/>
      <c r="CN58" s="580"/>
      <c r="CO58" s="580"/>
      <c r="CP58" s="580"/>
      <c r="CQ58" s="580"/>
      <c r="CR58" s="580"/>
      <c r="CS58" s="580"/>
      <c r="CT58" s="580"/>
      <c r="CU58" s="580"/>
      <c r="CV58" s="635">
        <f t="shared" si="22"/>
        <v>0</v>
      </c>
      <c r="CW58" s="635">
        <f t="shared" si="23"/>
        <v>0</v>
      </c>
      <c r="CX58" s="635">
        <f t="shared" si="24"/>
        <v>0</v>
      </c>
      <c r="CY58" s="463"/>
      <c r="CZ58" s="1"/>
      <c r="DA58" s="418"/>
      <c r="DB58" s="418"/>
      <c r="DD58" s="418"/>
      <c r="DE58" s="418"/>
      <c r="DF58" s="418"/>
    </row>
    <row r="59" spans="1:110" customFormat="1" ht="13.5" customHeight="1" thickBot="1">
      <c r="A59" s="492"/>
      <c r="B59" s="543" t="s">
        <v>965</v>
      </c>
      <c r="C59" s="695" t="s">
        <v>1155</v>
      </c>
      <c r="D59" s="599"/>
      <c r="E59" s="599"/>
      <c r="F59" s="600"/>
      <c r="G59" s="480"/>
      <c r="H59" s="615"/>
      <c r="I59" s="615"/>
      <c r="J59" s="481"/>
      <c r="K59" s="615"/>
      <c r="L59" s="615"/>
      <c r="M59" s="615"/>
      <c r="N59" s="615"/>
      <c r="O59" s="615"/>
      <c r="P59" s="615"/>
      <c r="Q59" s="615"/>
      <c r="R59" s="615"/>
      <c r="S59" s="615"/>
      <c r="T59" s="615"/>
      <c r="U59" s="615"/>
      <c r="V59" s="481"/>
      <c r="W59" s="622"/>
      <c r="X59" s="615"/>
      <c r="Y59" s="481"/>
      <c r="Z59" s="615"/>
      <c r="AA59" s="615"/>
      <c r="AB59" s="481"/>
      <c r="AC59" s="615"/>
      <c r="AD59" s="615"/>
      <c r="AE59" s="481"/>
      <c r="AF59" s="615"/>
      <c r="AG59" s="615"/>
      <c r="AH59" s="481"/>
      <c r="AI59" s="615"/>
      <c r="AJ59" s="615"/>
      <c r="AK59" s="481"/>
      <c r="AL59" s="615"/>
      <c r="AM59" s="615"/>
      <c r="AN59" s="470"/>
      <c r="AO59" s="470"/>
      <c r="AP59" s="470"/>
      <c r="AQ59" s="470"/>
      <c r="AR59" s="470"/>
      <c r="AS59" s="470"/>
      <c r="AT59" s="615"/>
      <c r="AU59" s="615"/>
      <c r="AV59" s="615"/>
      <c r="AW59" s="481"/>
      <c r="AX59" s="615"/>
      <c r="AY59" s="615"/>
      <c r="AZ59" s="481"/>
      <c r="BA59" s="615"/>
      <c r="BB59" s="615"/>
      <c r="BC59" s="481"/>
      <c r="BD59" s="615"/>
      <c r="BE59" s="615"/>
      <c r="BF59" s="481"/>
      <c r="BG59" s="615"/>
      <c r="BH59" s="615"/>
      <c r="BI59" s="481"/>
      <c r="BJ59" s="615"/>
      <c r="BK59" s="615"/>
      <c r="BL59" s="615"/>
      <c r="BM59" s="615"/>
      <c r="BN59" s="615"/>
      <c r="BO59" s="481"/>
      <c r="BP59" s="615"/>
      <c r="BQ59" s="615"/>
      <c r="BR59" s="481"/>
      <c r="BS59" s="615"/>
      <c r="BT59" s="615"/>
      <c r="BU59" s="615"/>
      <c r="BV59" s="615"/>
      <c r="BW59" s="615"/>
      <c r="BX59" s="615"/>
      <c r="BY59" s="615"/>
      <c r="BZ59" s="615"/>
      <c r="CA59" s="481"/>
      <c r="CB59" s="615"/>
      <c r="CC59" s="618"/>
      <c r="CD59" s="615"/>
      <c r="CE59" s="615"/>
      <c r="CF59" s="615"/>
      <c r="CG59" s="615"/>
      <c r="CH59" s="615"/>
      <c r="CI59" s="615"/>
      <c r="CJ59" s="481"/>
      <c r="CK59" s="615"/>
      <c r="CL59" s="615"/>
      <c r="CM59" s="615"/>
      <c r="CN59" s="615"/>
      <c r="CO59" s="615"/>
      <c r="CP59" s="615"/>
      <c r="CQ59" s="615"/>
      <c r="CR59" s="615"/>
      <c r="CS59" s="615"/>
      <c r="CT59" s="615"/>
      <c r="CU59" s="615"/>
      <c r="CV59" s="635">
        <f t="shared" si="22"/>
        <v>0</v>
      </c>
      <c r="CW59" s="635">
        <f t="shared" si="23"/>
        <v>0</v>
      </c>
      <c r="CX59" s="635">
        <f t="shared" si="24"/>
        <v>0</v>
      </c>
      <c r="CY59" s="463"/>
      <c r="CZ59" s="1"/>
      <c r="DA59" s="418"/>
      <c r="DB59" s="418"/>
      <c r="DD59" s="418"/>
      <c r="DE59" s="418"/>
      <c r="DF59" s="418"/>
    </row>
    <row r="60" spans="1:110" customFormat="1" ht="13.5" customHeight="1">
      <c r="A60" s="493"/>
      <c r="B60" s="544" t="s">
        <v>966</v>
      </c>
      <c r="C60" s="696" t="s">
        <v>1156</v>
      </c>
      <c r="D60" s="599"/>
      <c r="E60" s="599"/>
      <c r="F60" s="600"/>
      <c r="G60" s="469"/>
      <c r="H60" s="470"/>
      <c r="I60" s="470"/>
      <c r="J60" s="470"/>
      <c r="K60" s="470"/>
      <c r="L60" s="470"/>
      <c r="M60" s="470"/>
      <c r="N60" s="470"/>
      <c r="O60" s="470"/>
      <c r="P60" s="470"/>
      <c r="Q60" s="470"/>
      <c r="R60" s="470"/>
      <c r="S60" s="470"/>
      <c r="T60" s="470"/>
      <c r="U60" s="470"/>
      <c r="V60" s="470"/>
      <c r="W60" s="470"/>
      <c r="X60" s="470"/>
      <c r="Y60" s="470"/>
      <c r="Z60" s="470"/>
      <c r="AA60" s="470"/>
      <c r="AB60" s="470"/>
      <c r="AC60" s="470"/>
      <c r="AD60" s="470"/>
      <c r="AE60" s="470"/>
      <c r="AF60" s="470"/>
      <c r="AG60" s="470"/>
      <c r="AH60" s="470"/>
      <c r="AI60" s="470"/>
      <c r="AJ60" s="470"/>
      <c r="AK60" s="470"/>
      <c r="AL60" s="470"/>
      <c r="AM60" s="470"/>
      <c r="AN60" s="495"/>
      <c r="AO60" s="623"/>
      <c r="AP60" s="623"/>
      <c r="AQ60" s="495"/>
      <c r="AR60" s="623"/>
      <c r="AS60" s="623"/>
      <c r="AT60" s="470"/>
      <c r="AU60" s="470"/>
      <c r="AV60" s="470"/>
      <c r="AW60" s="470"/>
      <c r="AX60" s="470"/>
      <c r="AY60" s="470"/>
      <c r="AZ60" s="470"/>
      <c r="BA60" s="470"/>
      <c r="BB60" s="470"/>
      <c r="BC60" s="470"/>
      <c r="BD60" s="470"/>
      <c r="BE60" s="470"/>
      <c r="BF60" s="470"/>
      <c r="BG60" s="470"/>
      <c r="BH60" s="470"/>
      <c r="BI60" s="470"/>
      <c r="BJ60" s="470"/>
      <c r="BK60" s="470"/>
      <c r="BL60" s="470"/>
      <c r="BM60" s="470"/>
      <c r="BN60" s="470"/>
      <c r="BO60" s="470"/>
      <c r="BP60" s="470"/>
      <c r="BQ60" s="470"/>
      <c r="BR60" s="470"/>
      <c r="BS60" s="470"/>
      <c r="BT60" s="470"/>
      <c r="BU60" s="470"/>
      <c r="BV60" s="470"/>
      <c r="BW60" s="470"/>
      <c r="BX60" s="470"/>
      <c r="BY60" s="470"/>
      <c r="BZ60" s="470"/>
      <c r="CA60" s="470"/>
      <c r="CB60" s="470"/>
      <c r="CC60" s="470"/>
      <c r="CD60" s="470"/>
      <c r="CE60" s="470"/>
      <c r="CF60" s="470"/>
      <c r="CG60" s="470"/>
      <c r="CH60" s="470"/>
      <c r="CI60" s="470"/>
      <c r="CJ60" s="470"/>
      <c r="CK60" s="470"/>
      <c r="CL60" s="470"/>
      <c r="CM60" s="470"/>
      <c r="CN60" s="470"/>
      <c r="CO60" s="470"/>
      <c r="CP60" s="470"/>
      <c r="CQ60" s="470"/>
      <c r="CR60" s="470"/>
      <c r="CS60" s="470"/>
      <c r="CT60" s="470"/>
      <c r="CU60" s="470"/>
      <c r="CV60" s="635">
        <f t="shared" si="22"/>
        <v>0</v>
      </c>
      <c r="CW60" s="635">
        <f t="shared" si="23"/>
        <v>0</v>
      </c>
      <c r="CX60" s="635">
        <f t="shared" si="24"/>
        <v>0</v>
      </c>
      <c r="CY60" s="463"/>
      <c r="CZ60" s="1"/>
      <c r="DA60" s="418"/>
      <c r="DB60" s="418"/>
      <c r="DD60" s="418"/>
      <c r="DE60" s="418"/>
      <c r="DF60" s="418"/>
    </row>
    <row r="61" spans="1:110" customFormat="1" ht="13.5" customHeight="1" thickBot="1">
      <c r="A61" s="494"/>
      <c r="B61" s="544"/>
      <c r="C61" s="696"/>
      <c r="D61" s="599"/>
      <c r="E61" s="599"/>
      <c r="F61" s="600"/>
      <c r="G61" s="495"/>
      <c r="H61" s="623"/>
      <c r="I61" s="623"/>
      <c r="J61" s="495"/>
      <c r="K61" s="623"/>
      <c r="L61" s="623"/>
      <c r="M61" s="624"/>
      <c r="N61" s="624"/>
      <c r="O61" s="624"/>
      <c r="P61" s="624"/>
      <c r="Q61" s="624"/>
      <c r="R61" s="624"/>
      <c r="S61" s="624"/>
      <c r="T61" s="624"/>
      <c r="U61" s="624"/>
      <c r="V61" s="495"/>
      <c r="W61" s="623"/>
      <c r="X61" s="623"/>
      <c r="Y61" s="495"/>
      <c r="Z61" s="623"/>
      <c r="AA61" s="623"/>
      <c r="AB61" s="495"/>
      <c r="AC61" s="623"/>
      <c r="AD61" s="623"/>
      <c r="AE61" s="495"/>
      <c r="AF61" s="623"/>
      <c r="AG61" s="623"/>
      <c r="AH61" s="495"/>
      <c r="AI61" s="623"/>
      <c r="AJ61" s="623"/>
      <c r="AK61" s="495"/>
      <c r="AL61" s="623"/>
      <c r="AM61" s="623"/>
      <c r="AN61" s="497"/>
      <c r="AO61" s="624"/>
      <c r="AP61" s="624"/>
      <c r="AQ61" s="497"/>
      <c r="AR61" s="624"/>
      <c r="AS61" s="624"/>
      <c r="AT61" s="615"/>
      <c r="AU61" s="615"/>
      <c r="AV61" s="615"/>
      <c r="AW61" s="496"/>
      <c r="AX61" s="615"/>
      <c r="AY61" s="615"/>
      <c r="AZ61" s="496"/>
      <c r="BA61" s="615"/>
      <c r="BB61" s="615"/>
      <c r="BC61" s="496"/>
      <c r="BD61" s="615"/>
      <c r="BE61" s="615"/>
      <c r="BF61" s="496"/>
      <c r="BG61" s="615"/>
      <c r="BH61" s="615"/>
      <c r="BI61" s="496"/>
      <c r="BJ61" s="615"/>
      <c r="BK61" s="615"/>
      <c r="BL61" s="615"/>
      <c r="BM61" s="615"/>
      <c r="BN61" s="615"/>
      <c r="BO61" s="496"/>
      <c r="BP61" s="615"/>
      <c r="BQ61" s="615"/>
      <c r="BR61" s="496"/>
      <c r="BS61" s="615"/>
      <c r="BT61" s="615"/>
      <c r="BU61" s="615"/>
      <c r="BV61" s="615"/>
      <c r="BW61" s="615"/>
      <c r="BX61" s="615"/>
      <c r="BY61" s="615"/>
      <c r="BZ61" s="615"/>
      <c r="CA61" s="496"/>
      <c r="CB61" s="615"/>
      <c r="CC61" s="615"/>
      <c r="CD61" s="615"/>
      <c r="CE61" s="615"/>
      <c r="CF61" s="615"/>
      <c r="CG61" s="615"/>
      <c r="CH61" s="615"/>
      <c r="CI61" s="615"/>
      <c r="CJ61" s="496"/>
      <c r="CK61" s="615"/>
      <c r="CL61" s="615"/>
      <c r="CM61" s="615"/>
      <c r="CN61" s="615"/>
      <c r="CO61" s="615"/>
      <c r="CP61" s="615"/>
      <c r="CQ61" s="615"/>
      <c r="CR61" s="615"/>
      <c r="CS61" s="615"/>
      <c r="CT61" s="615"/>
      <c r="CU61" s="615"/>
      <c r="CV61" s="635">
        <f t="shared" si="22"/>
        <v>0</v>
      </c>
      <c r="CW61" s="635">
        <f t="shared" si="23"/>
        <v>0</v>
      </c>
      <c r="CX61" s="635">
        <f t="shared" si="24"/>
        <v>0</v>
      </c>
      <c r="CY61" s="463"/>
      <c r="CZ61" s="1"/>
      <c r="DA61" s="418"/>
      <c r="DB61" s="418"/>
      <c r="DD61" s="418"/>
      <c r="DE61" s="418"/>
      <c r="DF61" s="418"/>
    </row>
    <row r="62" spans="1:110" customFormat="1" ht="13.5" customHeight="1" thickBot="1">
      <c r="A62" s="461"/>
      <c r="B62" s="545"/>
      <c r="C62" s="697"/>
      <c r="D62" s="601"/>
      <c r="E62" s="601"/>
      <c r="F62" s="602"/>
      <c r="G62" s="497"/>
      <c r="H62" s="624"/>
      <c r="I62" s="624"/>
      <c r="J62" s="497"/>
      <c r="K62" s="624"/>
      <c r="L62" s="624"/>
      <c r="M62" s="624"/>
      <c r="N62" s="624"/>
      <c r="O62" s="624"/>
      <c r="P62" s="624"/>
      <c r="Q62" s="624"/>
      <c r="R62" s="624"/>
      <c r="S62" s="624"/>
      <c r="T62" s="624"/>
      <c r="U62" s="624"/>
      <c r="V62" s="497"/>
      <c r="W62" s="624"/>
      <c r="X62" s="624"/>
      <c r="Y62" s="497"/>
      <c r="Z62" s="624"/>
      <c r="AA62" s="624"/>
      <c r="AB62" s="497"/>
      <c r="AC62" s="624"/>
      <c r="AD62" s="624"/>
      <c r="AE62" s="497"/>
      <c r="AF62" s="624"/>
      <c r="AG62" s="624"/>
      <c r="AH62" s="497"/>
      <c r="AI62" s="624"/>
      <c r="AJ62" s="624"/>
      <c r="AK62" s="497"/>
      <c r="AL62" s="624"/>
      <c r="AM62" s="624"/>
      <c r="AN62" s="985"/>
      <c r="AO62" s="986"/>
      <c r="AP62" s="986"/>
      <c r="AQ62" s="985"/>
      <c r="AR62" s="986"/>
      <c r="AS62" s="986"/>
      <c r="AT62" s="625"/>
      <c r="AU62" s="625"/>
      <c r="AV62" s="625"/>
      <c r="AW62" s="577"/>
      <c r="AX62" s="625"/>
      <c r="AY62" s="625"/>
      <c r="AZ62" s="577"/>
      <c r="BA62" s="625"/>
      <c r="BB62" s="625"/>
      <c r="BC62" s="577"/>
      <c r="BD62" s="625"/>
      <c r="BE62" s="625"/>
      <c r="BF62" s="577"/>
      <c r="BG62" s="625"/>
      <c r="BH62" s="625"/>
      <c r="BI62" s="577"/>
      <c r="BJ62" s="625"/>
      <c r="BK62" s="625"/>
      <c r="BL62" s="625"/>
      <c r="BM62" s="625"/>
      <c r="BN62" s="625"/>
      <c r="BO62" s="577"/>
      <c r="BP62" s="625"/>
      <c r="BQ62" s="625"/>
      <c r="BR62" s="577"/>
      <c r="BS62" s="625"/>
      <c r="BT62" s="625"/>
      <c r="BU62" s="625"/>
      <c r="BV62" s="625"/>
      <c r="BW62" s="625"/>
      <c r="BX62" s="625"/>
      <c r="BY62" s="625"/>
      <c r="BZ62" s="625"/>
      <c r="CA62" s="577"/>
      <c r="CB62" s="625"/>
      <c r="CC62" s="625"/>
      <c r="CD62" s="625"/>
      <c r="CE62" s="625"/>
      <c r="CF62" s="625"/>
      <c r="CG62" s="625"/>
      <c r="CH62" s="625"/>
      <c r="CI62" s="625"/>
      <c r="CJ62" s="577"/>
      <c r="CK62" s="625"/>
      <c r="CL62" s="625"/>
      <c r="CM62" s="625"/>
      <c r="CN62" s="625"/>
      <c r="CO62" s="625"/>
      <c r="CP62" s="625"/>
      <c r="CQ62" s="625"/>
      <c r="CR62" s="625"/>
      <c r="CS62" s="625"/>
      <c r="CT62" s="625"/>
      <c r="CU62" s="625"/>
      <c r="CV62" s="635">
        <f t="shared" si="22"/>
        <v>0</v>
      </c>
      <c r="CW62" s="635">
        <f t="shared" si="23"/>
        <v>0</v>
      </c>
      <c r="CX62" s="635">
        <f t="shared" si="24"/>
        <v>0</v>
      </c>
      <c r="CY62" s="463"/>
      <c r="CZ62" s="1"/>
      <c r="DA62" s="418"/>
      <c r="DB62" s="418"/>
      <c r="DD62" s="418"/>
      <c r="DE62" s="418"/>
      <c r="DF62" s="418"/>
    </row>
    <row r="63" spans="1:110" customFormat="1" ht="17.25" customHeight="1" thickBot="1">
      <c r="A63" s="482"/>
      <c r="B63" s="274" t="s">
        <v>852</v>
      </c>
      <c r="C63" s="700" t="s">
        <v>1160</v>
      </c>
      <c r="D63" s="603">
        <f t="shared" ref="D63:AI63" si="31">D58+D53+D36+D29+D22+D15+D8+D47</f>
        <v>577</v>
      </c>
      <c r="E63" s="603">
        <f t="shared" si="31"/>
        <v>12116</v>
      </c>
      <c r="F63" s="603">
        <f t="shared" si="31"/>
        <v>2628</v>
      </c>
      <c r="G63" s="603">
        <f t="shared" si="31"/>
        <v>444</v>
      </c>
      <c r="H63" s="603">
        <f t="shared" si="31"/>
        <v>444</v>
      </c>
      <c r="I63" s="603">
        <f t="shared" si="31"/>
        <v>442</v>
      </c>
      <c r="J63" s="603">
        <f t="shared" si="31"/>
        <v>48124</v>
      </c>
      <c r="K63" s="603">
        <f t="shared" si="31"/>
        <v>50369</v>
      </c>
      <c r="L63" s="603">
        <f t="shared" si="31"/>
        <v>50369</v>
      </c>
      <c r="M63" s="603">
        <f t="shared" si="31"/>
        <v>0</v>
      </c>
      <c r="N63" s="603">
        <f t="shared" si="31"/>
        <v>0</v>
      </c>
      <c r="O63" s="603">
        <f t="shared" si="31"/>
        <v>0</v>
      </c>
      <c r="P63" s="603">
        <f t="shared" si="31"/>
        <v>0</v>
      </c>
      <c r="Q63" s="603">
        <f t="shared" si="31"/>
        <v>0</v>
      </c>
      <c r="R63" s="603">
        <f t="shared" si="31"/>
        <v>0</v>
      </c>
      <c r="S63" s="603">
        <f t="shared" si="31"/>
        <v>23997</v>
      </c>
      <c r="T63" s="603">
        <f t="shared" si="31"/>
        <v>31410</v>
      </c>
      <c r="U63" s="603">
        <f t="shared" si="31"/>
        <v>29544</v>
      </c>
      <c r="V63" s="603">
        <f t="shared" si="31"/>
        <v>445</v>
      </c>
      <c r="W63" s="603">
        <f t="shared" si="31"/>
        <v>440</v>
      </c>
      <c r="X63" s="603">
        <f t="shared" si="31"/>
        <v>251</v>
      </c>
      <c r="Y63" s="603">
        <f t="shared" si="31"/>
        <v>0</v>
      </c>
      <c r="Z63" s="603">
        <f t="shared" si="31"/>
        <v>0</v>
      </c>
      <c r="AA63" s="603">
        <f t="shared" si="31"/>
        <v>0</v>
      </c>
      <c r="AB63" s="603">
        <f t="shared" si="31"/>
        <v>0</v>
      </c>
      <c r="AC63" s="603">
        <f t="shared" si="31"/>
        <v>194</v>
      </c>
      <c r="AD63" s="603">
        <f t="shared" si="31"/>
        <v>194</v>
      </c>
      <c r="AE63" s="603">
        <f t="shared" si="31"/>
        <v>160</v>
      </c>
      <c r="AF63" s="603">
        <f t="shared" si="31"/>
        <v>411</v>
      </c>
      <c r="AG63" s="603">
        <f t="shared" si="31"/>
        <v>385</v>
      </c>
      <c r="AH63" s="603">
        <f t="shared" si="31"/>
        <v>0</v>
      </c>
      <c r="AI63" s="603">
        <f t="shared" si="31"/>
        <v>0</v>
      </c>
      <c r="AJ63" s="603">
        <f t="shared" ref="AJ63:BO63" si="32">AJ58+AJ53+AJ36+AJ29+AJ22+AJ15+AJ8+AJ47</f>
        <v>0</v>
      </c>
      <c r="AK63" s="603">
        <f t="shared" si="32"/>
        <v>0</v>
      </c>
      <c r="AL63" s="603">
        <f t="shared" si="32"/>
        <v>0</v>
      </c>
      <c r="AM63" s="603">
        <f t="shared" si="32"/>
        <v>0</v>
      </c>
      <c r="AN63" s="603">
        <f t="shared" si="32"/>
        <v>507</v>
      </c>
      <c r="AO63" s="603">
        <f t="shared" si="32"/>
        <v>564</v>
      </c>
      <c r="AP63" s="603">
        <f t="shared" si="32"/>
        <v>550</v>
      </c>
      <c r="AQ63" s="603">
        <f t="shared" si="32"/>
        <v>3674</v>
      </c>
      <c r="AR63" s="603">
        <f t="shared" si="32"/>
        <v>5051</v>
      </c>
      <c r="AS63" s="603">
        <f t="shared" si="32"/>
        <v>4130</v>
      </c>
      <c r="AT63" s="603">
        <f t="shared" si="32"/>
        <v>286</v>
      </c>
      <c r="AU63" s="603">
        <f t="shared" si="32"/>
        <v>1228</v>
      </c>
      <c r="AV63" s="603">
        <f t="shared" si="32"/>
        <v>1213</v>
      </c>
      <c r="AW63" s="603">
        <f t="shared" si="32"/>
        <v>0</v>
      </c>
      <c r="AX63" s="603">
        <f t="shared" si="32"/>
        <v>0</v>
      </c>
      <c r="AY63" s="603">
        <f t="shared" si="32"/>
        <v>0</v>
      </c>
      <c r="AZ63" s="603">
        <f t="shared" si="32"/>
        <v>0</v>
      </c>
      <c r="BA63" s="603">
        <f t="shared" si="32"/>
        <v>0</v>
      </c>
      <c r="BB63" s="603">
        <f t="shared" si="32"/>
        <v>0</v>
      </c>
      <c r="BC63" s="603">
        <f t="shared" si="32"/>
        <v>3068</v>
      </c>
      <c r="BD63" s="603">
        <f t="shared" si="32"/>
        <v>2954</v>
      </c>
      <c r="BE63" s="603">
        <f t="shared" si="32"/>
        <v>2954</v>
      </c>
      <c r="BF63" s="603">
        <f t="shared" si="32"/>
        <v>0</v>
      </c>
      <c r="BG63" s="603">
        <f t="shared" si="32"/>
        <v>0</v>
      </c>
      <c r="BH63" s="603">
        <f t="shared" si="32"/>
        <v>0</v>
      </c>
      <c r="BI63" s="603">
        <f t="shared" si="32"/>
        <v>112</v>
      </c>
      <c r="BJ63" s="603">
        <f t="shared" si="32"/>
        <v>112</v>
      </c>
      <c r="BK63" s="603">
        <f t="shared" si="32"/>
        <v>112</v>
      </c>
      <c r="BL63" s="603">
        <f t="shared" si="32"/>
        <v>0</v>
      </c>
      <c r="BM63" s="603">
        <f t="shared" si="32"/>
        <v>0</v>
      </c>
      <c r="BN63" s="603">
        <f t="shared" si="32"/>
        <v>0</v>
      </c>
      <c r="BO63" s="603">
        <f t="shared" si="32"/>
        <v>1159</v>
      </c>
      <c r="BP63" s="603">
        <f t="shared" ref="BP63:CL63" si="33">BP58+BP53+BP36+BP29+BP22+BP15+BP8+BP47</f>
        <v>1210</v>
      </c>
      <c r="BQ63" s="603">
        <f t="shared" si="33"/>
        <v>1285</v>
      </c>
      <c r="BR63" s="603">
        <f t="shared" si="33"/>
        <v>1162</v>
      </c>
      <c r="BS63" s="603">
        <f t="shared" si="33"/>
        <v>838</v>
      </c>
      <c r="BT63" s="603">
        <f t="shared" si="33"/>
        <v>826</v>
      </c>
      <c r="BU63" s="603">
        <f t="shared" si="33"/>
        <v>3852</v>
      </c>
      <c r="BV63" s="603">
        <f t="shared" si="33"/>
        <v>4283</v>
      </c>
      <c r="BW63" s="603">
        <f t="shared" si="33"/>
        <v>4328</v>
      </c>
      <c r="BX63" s="603">
        <f t="shared" si="33"/>
        <v>3521</v>
      </c>
      <c r="BY63" s="603">
        <f t="shared" si="33"/>
        <v>1232</v>
      </c>
      <c r="BZ63" s="603">
        <f t="shared" si="33"/>
        <v>696</v>
      </c>
      <c r="CA63" s="603">
        <f t="shared" si="33"/>
        <v>1488</v>
      </c>
      <c r="CB63" s="603">
        <f t="shared" si="33"/>
        <v>1703</v>
      </c>
      <c r="CC63" s="603">
        <f t="shared" si="33"/>
        <v>343</v>
      </c>
      <c r="CD63" s="603">
        <f t="shared" si="33"/>
        <v>0</v>
      </c>
      <c r="CE63" s="603">
        <f t="shared" si="33"/>
        <v>0</v>
      </c>
      <c r="CF63" s="603">
        <f t="shared" si="33"/>
        <v>2</v>
      </c>
      <c r="CG63" s="603">
        <f t="shared" si="33"/>
        <v>0</v>
      </c>
      <c r="CH63" s="603">
        <f t="shared" si="33"/>
        <v>510</v>
      </c>
      <c r="CI63" s="603">
        <f t="shared" si="33"/>
        <v>510</v>
      </c>
      <c r="CJ63" s="603">
        <f t="shared" si="33"/>
        <v>0</v>
      </c>
      <c r="CK63" s="603">
        <f t="shared" si="33"/>
        <v>0</v>
      </c>
      <c r="CL63" s="603">
        <f t="shared" si="33"/>
        <v>0</v>
      </c>
      <c r="CM63" s="603"/>
      <c r="CN63" s="603"/>
      <c r="CO63" s="603"/>
      <c r="CP63" s="603">
        <f t="shared" ref="CP63:CU63" si="34">CP58+CP53+CP36+CP29+CP22+CP15+CP8+CP47</f>
        <v>0</v>
      </c>
      <c r="CQ63" s="603">
        <f t="shared" si="34"/>
        <v>0</v>
      </c>
      <c r="CR63" s="603">
        <f t="shared" si="34"/>
        <v>0</v>
      </c>
      <c r="CS63" s="603">
        <f t="shared" si="34"/>
        <v>0</v>
      </c>
      <c r="CT63" s="603">
        <f t="shared" si="34"/>
        <v>0</v>
      </c>
      <c r="CU63" s="603">
        <f t="shared" si="34"/>
        <v>40</v>
      </c>
      <c r="CV63" s="635">
        <f t="shared" si="22"/>
        <v>92576</v>
      </c>
      <c r="CW63" s="635">
        <f t="shared" si="23"/>
        <v>115069</v>
      </c>
      <c r="CX63" s="635">
        <f t="shared" si="24"/>
        <v>100802</v>
      </c>
      <c r="CY63" s="463"/>
      <c r="CZ63" s="1"/>
      <c r="DA63" s="418"/>
      <c r="DB63" s="418"/>
      <c r="DD63" s="418"/>
      <c r="DE63" s="418"/>
      <c r="DF63" s="418"/>
    </row>
    <row r="64" spans="1:110" customFormat="1" ht="13.5" customHeight="1" thickBot="1">
      <c r="A64" s="498"/>
      <c r="B64" s="546" t="s">
        <v>166</v>
      </c>
      <c r="C64" s="698" t="s">
        <v>1162</v>
      </c>
      <c r="D64" s="604">
        <f t="shared" ref="D64:L64" si="35">D65+D66+D67</f>
        <v>0</v>
      </c>
      <c r="E64" s="604">
        <f t="shared" si="35"/>
        <v>0</v>
      </c>
      <c r="F64" s="604">
        <f t="shared" si="35"/>
        <v>0</v>
      </c>
      <c r="G64" s="604">
        <f t="shared" si="35"/>
        <v>0</v>
      </c>
      <c r="H64" s="604">
        <f t="shared" si="35"/>
        <v>0</v>
      </c>
      <c r="I64" s="604">
        <f t="shared" si="35"/>
        <v>0</v>
      </c>
      <c r="J64" s="604">
        <f t="shared" si="35"/>
        <v>0</v>
      </c>
      <c r="K64" s="604">
        <f t="shared" si="35"/>
        <v>0</v>
      </c>
      <c r="L64" s="604">
        <f t="shared" si="35"/>
        <v>0</v>
      </c>
      <c r="M64" s="604"/>
      <c r="N64" s="604"/>
      <c r="O64" s="604"/>
      <c r="P64" s="604"/>
      <c r="Q64" s="604"/>
      <c r="R64" s="604"/>
      <c r="S64" s="604"/>
      <c r="T64" s="604"/>
      <c r="U64" s="604"/>
      <c r="V64" s="604">
        <f t="shared" ref="V64:AM64" si="36">V65+V66+V67</f>
        <v>0</v>
      </c>
      <c r="W64" s="604">
        <f t="shared" si="36"/>
        <v>0</v>
      </c>
      <c r="X64" s="604">
        <f t="shared" si="36"/>
        <v>0</v>
      </c>
      <c r="Y64" s="604">
        <f t="shared" si="36"/>
        <v>0</v>
      </c>
      <c r="Z64" s="604">
        <f t="shared" si="36"/>
        <v>0</v>
      </c>
      <c r="AA64" s="604">
        <f t="shared" si="36"/>
        <v>0</v>
      </c>
      <c r="AB64" s="604">
        <f t="shared" si="36"/>
        <v>0</v>
      </c>
      <c r="AC64" s="604">
        <f t="shared" si="36"/>
        <v>0</v>
      </c>
      <c r="AD64" s="604">
        <f t="shared" si="36"/>
        <v>0</v>
      </c>
      <c r="AE64" s="604">
        <f t="shared" si="36"/>
        <v>0</v>
      </c>
      <c r="AF64" s="604">
        <f t="shared" si="36"/>
        <v>0</v>
      </c>
      <c r="AG64" s="604">
        <f t="shared" si="36"/>
        <v>0</v>
      </c>
      <c r="AH64" s="604">
        <f t="shared" si="36"/>
        <v>0</v>
      </c>
      <c r="AI64" s="604">
        <f t="shared" si="36"/>
        <v>0</v>
      </c>
      <c r="AJ64" s="604">
        <f t="shared" si="36"/>
        <v>0</v>
      </c>
      <c r="AK64" s="604">
        <f t="shared" si="36"/>
        <v>0</v>
      </c>
      <c r="AL64" s="604">
        <f t="shared" si="36"/>
        <v>0</v>
      </c>
      <c r="AM64" s="604">
        <f t="shared" si="36"/>
        <v>0</v>
      </c>
      <c r="AN64" s="987"/>
      <c r="AO64" s="811"/>
      <c r="AP64" s="811"/>
      <c r="AQ64" s="987"/>
      <c r="AR64" s="811"/>
      <c r="AS64" s="811"/>
      <c r="AT64" s="604">
        <f t="shared" ref="AT64:CC64" si="37">AT65+AT66+AT67</f>
        <v>0</v>
      </c>
      <c r="AU64" s="604">
        <f t="shared" si="37"/>
        <v>0</v>
      </c>
      <c r="AV64" s="604">
        <f t="shared" si="37"/>
        <v>0</v>
      </c>
      <c r="AW64" s="604">
        <f t="shared" si="37"/>
        <v>0</v>
      </c>
      <c r="AX64" s="604">
        <f t="shared" si="37"/>
        <v>0</v>
      </c>
      <c r="AY64" s="604">
        <f t="shared" si="37"/>
        <v>0</v>
      </c>
      <c r="AZ64" s="604">
        <f t="shared" si="37"/>
        <v>0</v>
      </c>
      <c r="BA64" s="604">
        <f t="shared" si="37"/>
        <v>0</v>
      </c>
      <c r="BB64" s="604">
        <f t="shared" si="37"/>
        <v>0</v>
      </c>
      <c r="BC64" s="604">
        <f t="shared" si="37"/>
        <v>0</v>
      </c>
      <c r="BD64" s="604">
        <f t="shared" si="37"/>
        <v>0</v>
      </c>
      <c r="BE64" s="604">
        <f t="shared" si="37"/>
        <v>0</v>
      </c>
      <c r="BF64" s="604">
        <f t="shared" si="37"/>
        <v>0</v>
      </c>
      <c r="BG64" s="604">
        <f t="shared" si="37"/>
        <v>0</v>
      </c>
      <c r="BH64" s="604">
        <f t="shared" si="37"/>
        <v>0</v>
      </c>
      <c r="BI64" s="604">
        <f t="shared" si="37"/>
        <v>0</v>
      </c>
      <c r="BJ64" s="604">
        <f t="shared" si="37"/>
        <v>0</v>
      </c>
      <c r="BK64" s="604">
        <f t="shared" si="37"/>
        <v>0</v>
      </c>
      <c r="BL64" s="604">
        <f t="shared" si="37"/>
        <v>0</v>
      </c>
      <c r="BM64" s="604">
        <f t="shared" si="37"/>
        <v>0</v>
      </c>
      <c r="BN64" s="604">
        <f t="shared" si="37"/>
        <v>0</v>
      </c>
      <c r="BO64" s="604">
        <f t="shared" si="37"/>
        <v>0</v>
      </c>
      <c r="BP64" s="604">
        <f t="shared" si="37"/>
        <v>0</v>
      </c>
      <c r="BQ64" s="604">
        <f t="shared" si="37"/>
        <v>0</v>
      </c>
      <c r="BR64" s="604">
        <f t="shared" si="37"/>
        <v>0</v>
      </c>
      <c r="BS64" s="604">
        <f t="shared" si="37"/>
        <v>0</v>
      </c>
      <c r="BT64" s="604">
        <f t="shared" si="37"/>
        <v>0</v>
      </c>
      <c r="BU64" s="604">
        <f t="shared" si="37"/>
        <v>0</v>
      </c>
      <c r="BV64" s="604">
        <f t="shared" si="37"/>
        <v>0</v>
      </c>
      <c r="BW64" s="604">
        <f t="shared" si="37"/>
        <v>0</v>
      </c>
      <c r="BX64" s="604">
        <f t="shared" si="37"/>
        <v>0</v>
      </c>
      <c r="BY64" s="604">
        <f t="shared" si="37"/>
        <v>0</v>
      </c>
      <c r="BZ64" s="604">
        <f t="shared" si="37"/>
        <v>0</v>
      </c>
      <c r="CA64" s="604">
        <f t="shared" si="37"/>
        <v>0</v>
      </c>
      <c r="CB64" s="604">
        <f t="shared" si="37"/>
        <v>0</v>
      </c>
      <c r="CC64" s="604">
        <f t="shared" si="37"/>
        <v>0</v>
      </c>
      <c r="CD64" s="604"/>
      <c r="CE64" s="604"/>
      <c r="CF64" s="604"/>
      <c r="CG64" s="604"/>
      <c r="CH64" s="604"/>
      <c r="CI64" s="604"/>
      <c r="CJ64" s="604">
        <f>CJ65+CJ66+CJ67</f>
        <v>0</v>
      </c>
      <c r="CK64" s="604">
        <f>CK65+CK66+CK67</f>
        <v>0</v>
      </c>
      <c r="CL64" s="604">
        <f>CL65+CL66+CL67</f>
        <v>0</v>
      </c>
      <c r="CM64" s="604"/>
      <c r="CN64" s="604"/>
      <c r="CO64" s="604"/>
      <c r="CP64" s="604"/>
      <c r="CQ64" s="604"/>
      <c r="CR64" s="604"/>
      <c r="CS64" s="604"/>
      <c r="CT64" s="604"/>
      <c r="CU64" s="604"/>
      <c r="CV64" s="635">
        <f t="shared" si="22"/>
        <v>0</v>
      </c>
      <c r="CW64" s="635">
        <f t="shared" si="23"/>
        <v>0</v>
      </c>
      <c r="CX64" s="635">
        <f t="shared" si="24"/>
        <v>0</v>
      </c>
      <c r="CY64" s="463"/>
      <c r="CZ64" s="4"/>
      <c r="DA64" s="418"/>
      <c r="DB64" s="418"/>
      <c r="DD64" s="418"/>
      <c r="DE64" s="418"/>
      <c r="DF64" s="418"/>
    </row>
    <row r="65" spans="1:110" customFormat="1" ht="13.5" customHeight="1">
      <c r="A65" s="499"/>
      <c r="B65" s="543" t="s">
        <v>1163</v>
      </c>
      <c r="C65" s="695" t="s">
        <v>1164</v>
      </c>
      <c r="D65" s="599">
        <v>0</v>
      </c>
      <c r="E65" s="599">
        <v>0</v>
      </c>
      <c r="F65" s="600">
        <v>0</v>
      </c>
      <c r="G65" s="473"/>
      <c r="H65" s="620"/>
      <c r="I65" s="620"/>
      <c r="J65" s="474"/>
      <c r="K65" s="474"/>
      <c r="L65" s="620"/>
      <c r="M65" s="620"/>
      <c r="N65" s="620"/>
      <c r="O65" s="620"/>
      <c r="P65" s="620"/>
      <c r="Q65" s="620"/>
      <c r="R65" s="620"/>
      <c r="S65" s="620"/>
      <c r="T65" s="620"/>
      <c r="U65" s="620"/>
      <c r="V65" s="474"/>
      <c r="W65" s="620"/>
      <c r="X65" s="620"/>
      <c r="Y65" s="474"/>
      <c r="Z65" s="615"/>
      <c r="AA65" s="615"/>
      <c r="AB65" s="474"/>
      <c r="AC65" s="615"/>
      <c r="AD65" s="615"/>
      <c r="AE65" s="474"/>
      <c r="AF65" s="615"/>
      <c r="AG65" s="615"/>
      <c r="AH65" s="474"/>
      <c r="AI65" s="615"/>
      <c r="AJ65" s="615"/>
      <c r="AK65" s="474"/>
      <c r="AL65" s="615"/>
      <c r="AM65" s="615"/>
      <c r="AN65" s="481"/>
      <c r="AO65" s="615"/>
      <c r="AP65" s="615"/>
      <c r="AQ65" s="481"/>
      <c r="AR65" s="615"/>
      <c r="AS65" s="615"/>
      <c r="AT65" s="615"/>
      <c r="AU65" s="615"/>
      <c r="AV65" s="615"/>
      <c r="AW65" s="474"/>
      <c r="AX65" s="615"/>
      <c r="AY65" s="615"/>
      <c r="AZ65" s="474"/>
      <c r="BA65" s="615"/>
      <c r="BB65" s="615"/>
      <c r="BC65" s="474"/>
      <c r="BD65" s="615"/>
      <c r="BE65" s="615"/>
      <c r="BF65" s="474"/>
      <c r="BG65" s="615"/>
      <c r="BH65" s="615"/>
      <c r="BI65" s="474"/>
      <c r="BJ65" s="620"/>
      <c r="BK65" s="615"/>
      <c r="BL65" s="615"/>
      <c r="BM65" s="615"/>
      <c r="BN65" s="615"/>
      <c r="BO65" s="474"/>
      <c r="BP65" s="615"/>
      <c r="BQ65" s="615"/>
      <c r="BR65" s="474"/>
      <c r="BS65" s="615"/>
      <c r="BT65" s="615"/>
      <c r="BU65" s="615"/>
      <c r="BV65" s="620"/>
      <c r="BW65" s="620"/>
      <c r="BX65" s="615"/>
      <c r="BY65" s="615"/>
      <c r="BZ65" s="615"/>
      <c r="CA65" s="474"/>
      <c r="CB65" s="615"/>
      <c r="CC65" s="618"/>
      <c r="CD65" s="615"/>
      <c r="CE65" s="615"/>
      <c r="CF65" s="615"/>
      <c r="CG65" s="615"/>
      <c r="CH65" s="615"/>
      <c r="CI65" s="615"/>
      <c r="CJ65" s="474"/>
      <c r="CK65" s="615"/>
      <c r="CL65" s="615"/>
      <c r="CM65" s="615"/>
      <c r="CN65" s="615"/>
      <c r="CO65" s="615"/>
      <c r="CP65" s="615"/>
      <c r="CQ65" s="615"/>
      <c r="CR65" s="615"/>
      <c r="CS65" s="615"/>
      <c r="CT65" s="615"/>
      <c r="CU65" s="615"/>
      <c r="CV65" s="635">
        <f t="shared" si="22"/>
        <v>0</v>
      </c>
      <c r="CW65" s="635">
        <f t="shared" si="23"/>
        <v>0</v>
      </c>
      <c r="CX65" s="635">
        <f t="shared" si="24"/>
        <v>0</v>
      </c>
      <c r="CY65" s="463"/>
      <c r="CZ65" s="1"/>
      <c r="DA65" s="418"/>
      <c r="DB65" s="418"/>
      <c r="DD65" s="418"/>
      <c r="DE65" s="418"/>
      <c r="DF65" s="418"/>
    </row>
    <row r="66" spans="1:110" customFormat="1" ht="13.5" customHeight="1">
      <c r="A66" s="499"/>
      <c r="B66" s="544" t="s">
        <v>1165</v>
      </c>
      <c r="C66" s="696" t="s">
        <v>1166</v>
      </c>
      <c r="D66" s="599">
        <v>0</v>
      </c>
      <c r="E66" s="599">
        <v>0</v>
      </c>
      <c r="F66" s="600">
        <v>0</v>
      </c>
      <c r="G66" s="480"/>
      <c r="H66" s="620"/>
      <c r="I66" s="620"/>
      <c r="J66" s="481"/>
      <c r="K66" s="481"/>
      <c r="L66" s="620"/>
      <c r="M66" s="620"/>
      <c r="N66" s="620"/>
      <c r="O66" s="620"/>
      <c r="P66" s="620"/>
      <c r="Q66" s="620"/>
      <c r="R66" s="620"/>
      <c r="S66" s="620"/>
      <c r="T66" s="620"/>
      <c r="U66" s="620"/>
      <c r="V66" s="481"/>
      <c r="W66" s="620"/>
      <c r="X66" s="620"/>
      <c r="Y66" s="481"/>
      <c r="Z66" s="615"/>
      <c r="AA66" s="615"/>
      <c r="AB66" s="481"/>
      <c r="AC66" s="615"/>
      <c r="AD66" s="615"/>
      <c r="AE66" s="481"/>
      <c r="AF66" s="615"/>
      <c r="AG66" s="615"/>
      <c r="AH66" s="481"/>
      <c r="AI66" s="615"/>
      <c r="AJ66" s="615"/>
      <c r="AK66" s="481"/>
      <c r="AL66" s="615"/>
      <c r="AM66" s="615"/>
      <c r="AN66" s="474"/>
      <c r="AO66" s="615"/>
      <c r="AP66" s="615"/>
      <c r="AQ66" s="474"/>
      <c r="AR66" s="615"/>
      <c r="AS66" s="615"/>
      <c r="AT66" s="615"/>
      <c r="AU66" s="615"/>
      <c r="AV66" s="615"/>
      <c r="AW66" s="481"/>
      <c r="AX66" s="615"/>
      <c r="AY66" s="615"/>
      <c r="AZ66" s="481"/>
      <c r="BA66" s="615"/>
      <c r="BB66" s="615"/>
      <c r="BC66" s="481"/>
      <c r="BD66" s="615"/>
      <c r="BE66" s="615"/>
      <c r="BF66" s="481"/>
      <c r="BG66" s="615"/>
      <c r="BH66" s="615"/>
      <c r="BI66" s="481"/>
      <c r="BJ66" s="620"/>
      <c r="BK66" s="615"/>
      <c r="BL66" s="615"/>
      <c r="BM66" s="615"/>
      <c r="BN66" s="615"/>
      <c r="BO66" s="481"/>
      <c r="BP66" s="615"/>
      <c r="BQ66" s="615"/>
      <c r="BR66" s="481"/>
      <c r="BS66" s="615"/>
      <c r="BT66" s="615"/>
      <c r="BU66" s="615"/>
      <c r="BV66" s="620"/>
      <c r="BW66" s="620"/>
      <c r="BX66" s="615"/>
      <c r="BY66" s="615"/>
      <c r="BZ66" s="615"/>
      <c r="CA66" s="481"/>
      <c r="CB66" s="615"/>
      <c r="CC66" s="618"/>
      <c r="CD66" s="615"/>
      <c r="CE66" s="615"/>
      <c r="CF66" s="615"/>
      <c r="CG66" s="615"/>
      <c r="CH66" s="615"/>
      <c r="CI66" s="615"/>
      <c r="CJ66" s="481"/>
      <c r="CK66" s="615"/>
      <c r="CL66" s="615"/>
      <c r="CM66" s="615"/>
      <c r="CN66" s="615"/>
      <c r="CO66" s="615"/>
      <c r="CP66" s="615"/>
      <c r="CQ66" s="615"/>
      <c r="CR66" s="615"/>
      <c r="CS66" s="615"/>
      <c r="CT66" s="615"/>
      <c r="CU66" s="615"/>
      <c r="CV66" s="635">
        <f t="shared" si="22"/>
        <v>0</v>
      </c>
      <c r="CW66" s="635">
        <f t="shared" si="23"/>
        <v>0</v>
      </c>
      <c r="CX66" s="635">
        <f t="shared" si="24"/>
        <v>0</v>
      </c>
      <c r="CY66" s="463"/>
      <c r="CZ66" s="1"/>
      <c r="DA66" s="418"/>
      <c r="DB66" s="418"/>
      <c r="DD66" s="418"/>
      <c r="DE66" s="418"/>
      <c r="DF66" s="418"/>
    </row>
    <row r="67" spans="1:110" customFormat="1" ht="13.5" customHeight="1" thickBot="1">
      <c r="A67" s="499"/>
      <c r="B67" s="545" t="s">
        <v>1167</v>
      </c>
      <c r="C67" s="701" t="s">
        <v>163</v>
      </c>
      <c r="D67" s="599"/>
      <c r="E67" s="599">
        <v>0</v>
      </c>
      <c r="F67" s="600">
        <v>0</v>
      </c>
      <c r="G67" s="473"/>
      <c r="H67" s="620"/>
      <c r="I67" s="620"/>
      <c r="J67" s="474"/>
      <c r="K67" s="620"/>
      <c r="L67" s="620"/>
      <c r="M67" s="620"/>
      <c r="N67" s="620"/>
      <c r="O67" s="620"/>
      <c r="P67" s="620"/>
      <c r="Q67" s="620"/>
      <c r="R67" s="620"/>
      <c r="S67" s="620"/>
      <c r="T67" s="620"/>
      <c r="U67" s="620"/>
      <c r="V67" s="474"/>
      <c r="W67" s="620"/>
      <c r="X67" s="620"/>
      <c r="Y67" s="474"/>
      <c r="Z67" s="615"/>
      <c r="AA67" s="615"/>
      <c r="AB67" s="474"/>
      <c r="AC67" s="615"/>
      <c r="AD67" s="615"/>
      <c r="AE67" s="474"/>
      <c r="AF67" s="615"/>
      <c r="AG67" s="615"/>
      <c r="AH67" s="474"/>
      <c r="AI67" s="615"/>
      <c r="AJ67" s="615"/>
      <c r="AK67" s="474"/>
      <c r="AL67" s="615"/>
      <c r="AM67" s="615"/>
      <c r="AN67" s="474"/>
      <c r="AO67" s="615"/>
      <c r="AP67" s="615"/>
      <c r="AQ67" s="474"/>
      <c r="AR67" s="615"/>
      <c r="AS67" s="615"/>
      <c r="AT67" s="615"/>
      <c r="AU67" s="615"/>
      <c r="AV67" s="615"/>
      <c r="AW67" s="474"/>
      <c r="AX67" s="615"/>
      <c r="AY67" s="615"/>
      <c r="AZ67" s="474"/>
      <c r="BA67" s="615"/>
      <c r="BB67" s="615"/>
      <c r="BC67" s="474"/>
      <c r="BD67" s="615"/>
      <c r="BE67" s="615"/>
      <c r="BF67" s="474"/>
      <c r="BG67" s="615"/>
      <c r="BH67" s="615"/>
      <c r="BI67" s="474"/>
      <c r="BJ67" s="615"/>
      <c r="BK67" s="615"/>
      <c r="BL67" s="615"/>
      <c r="BM67" s="615"/>
      <c r="BN67" s="615"/>
      <c r="BO67" s="474"/>
      <c r="BP67" s="615"/>
      <c r="BQ67" s="615"/>
      <c r="BR67" s="474"/>
      <c r="BS67" s="615"/>
      <c r="BT67" s="615"/>
      <c r="BU67" s="615"/>
      <c r="BV67" s="615"/>
      <c r="BW67" s="615"/>
      <c r="BX67" s="615"/>
      <c r="BY67" s="615"/>
      <c r="BZ67" s="615"/>
      <c r="CA67" s="474"/>
      <c r="CB67" s="615"/>
      <c r="CC67" s="618"/>
      <c r="CD67" s="615"/>
      <c r="CE67" s="615"/>
      <c r="CF67" s="615"/>
      <c r="CG67" s="615"/>
      <c r="CH67" s="615"/>
      <c r="CI67" s="615"/>
      <c r="CJ67" s="474"/>
      <c r="CK67" s="615"/>
      <c r="CL67" s="615"/>
      <c r="CM67" s="615"/>
      <c r="CN67" s="615"/>
      <c r="CO67" s="615"/>
      <c r="CP67" s="615"/>
      <c r="CQ67" s="615"/>
      <c r="CR67" s="615"/>
      <c r="CS67" s="615"/>
      <c r="CT67" s="615"/>
      <c r="CU67" s="615"/>
      <c r="CV67" s="635">
        <f t="shared" si="22"/>
        <v>0</v>
      </c>
      <c r="CW67" s="635">
        <f t="shared" si="23"/>
        <v>0</v>
      </c>
      <c r="CX67" s="635">
        <f t="shared" si="24"/>
        <v>0</v>
      </c>
      <c r="CY67" s="463"/>
      <c r="CZ67" s="1"/>
      <c r="DA67" s="418"/>
      <c r="DB67" s="418"/>
      <c r="DD67" s="418"/>
      <c r="DE67" s="418"/>
      <c r="DF67" s="418"/>
    </row>
    <row r="68" spans="1:110" customFormat="1" ht="13.5" customHeight="1" thickBot="1">
      <c r="A68" s="499"/>
      <c r="B68" s="546" t="s">
        <v>1168</v>
      </c>
      <c r="C68" s="698" t="s">
        <v>1169</v>
      </c>
      <c r="D68" s="580">
        <v>0</v>
      </c>
      <c r="E68" s="580">
        <v>0</v>
      </c>
      <c r="F68" s="580">
        <v>0</v>
      </c>
      <c r="G68" s="580">
        <v>0</v>
      </c>
      <c r="H68" s="580">
        <v>0</v>
      </c>
      <c r="I68" s="580">
        <v>0</v>
      </c>
      <c r="J68" s="580">
        <v>0</v>
      </c>
      <c r="K68" s="580">
        <v>0</v>
      </c>
      <c r="L68" s="580">
        <v>0</v>
      </c>
      <c r="M68" s="580"/>
      <c r="N68" s="580"/>
      <c r="O68" s="580"/>
      <c r="P68" s="580"/>
      <c r="Q68" s="580"/>
      <c r="R68" s="580"/>
      <c r="S68" s="580"/>
      <c r="T68" s="580"/>
      <c r="U68" s="580"/>
      <c r="V68" s="580">
        <v>0</v>
      </c>
      <c r="W68" s="580">
        <v>0</v>
      </c>
      <c r="X68" s="580">
        <v>0</v>
      </c>
      <c r="Y68" s="580">
        <v>0</v>
      </c>
      <c r="Z68" s="580">
        <v>0</v>
      </c>
      <c r="AA68" s="580">
        <v>0</v>
      </c>
      <c r="AB68" s="580">
        <v>0</v>
      </c>
      <c r="AC68" s="580">
        <v>0</v>
      </c>
      <c r="AD68" s="580">
        <v>0</v>
      </c>
      <c r="AE68" s="580">
        <v>0</v>
      </c>
      <c r="AF68" s="580">
        <v>0</v>
      </c>
      <c r="AG68" s="580">
        <v>0</v>
      </c>
      <c r="AH68" s="580">
        <v>0</v>
      </c>
      <c r="AI68" s="580">
        <v>0</v>
      </c>
      <c r="AJ68" s="580">
        <v>0</v>
      </c>
      <c r="AK68" s="580">
        <v>0</v>
      </c>
      <c r="AL68" s="580">
        <v>0</v>
      </c>
      <c r="AM68" s="580">
        <v>0</v>
      </c>
      <c r="AN68" s="474"/>
      <c r="AO68" s="615"/>
      <c r="AP68" s="615"/>
      <c r="AQ68" s="474"/>
      <c r="AR68" s="615"/>
      <c r="AS68" s="615"/>
      <c r="AT68" s="580">
        <v>0</v>
      </c>
      <c r="AU68" s="580">
        <v>0</v>
      </c>
      <c r="AV68" s="580">
        <v>0</v>
      </c>
      <c r="AW68" s="580">
        <v>0</v>
      </c>
      <c r="AX68" s="580">
        <v>0</v>
      </c>
      <c r="AY68" s="580">
        <v>0</v>
      </c>
      <c r="AZ68" s="580">
        <v>0</v>
      </c>
      <c r="BA68" s="580">
        <v>0</v>
      </c>
      <c r="BB68" s="580">
        <v>0</v>
      </c>
      <c r="BC68" s="580">
        <v>0</v>
      </c>
      <c r="BD68" s="580">
        <v>0</v>
      </c>
      <c r="BE68" s="580">
        <v>0</v>
      </c>
      <c r="BF68" s="580">
        <v>0</v>
      </c>
      <c r="BG68" s="580">
        <v>0</v>
      </c>
      <c r="BH68" s="580">
        <v>0</v>
      </c>
      <c r="BI68" s="580">
        <v>0</v>
      </c>
      <c r="BJ68" s="580">
        <v>0</v>
      </c>
      <c r="BK68" s="580">
        <v>0</v>
      </c>
      <c r="BL68" s="580">
        <v>0</v>
      </c>
      <c r="BM68" s="580">
        <v>0</v>
      </c>
      <c r="BN68" s="580">
        <v>0</v>
      </c>
      <c r="BO68" s="580">
        <v>0</v>
      </c>
      <c r="BP68" s="580">
        <v>0</v>
      </c>
      <c r="BQ68" s="580">
        <v>0</v>
      </c>
      <c r="BR68" s="580">
        <v>0</v>
      </c>
      <c r="BS68" s="580">
        <v>0</v>
      </c>
      <c r="BT68" s="580">
        <v>0</v>
      </c>
      <c r="BU68" s="580">
        <v>0</v>
      </c>
      <c r="BV68" s="580">
        <v>0</v>
      </c>
      <c r="BW68" s="580">
        <v>0</v>
      </c>
      <c r="BX68" s="580">
        <v>0</v>
      </c>
      <c r="BY68" s="580">
        <v>0</v>
      </c>
      <c r="BZ68" s="580">
        <v>0</v>
      </c>
      <c r="CA68" s="580">
        <v>0</v>
      </c>
      <c r="CB68" s="580">
        <v>0</v>
      </c>
      <c r="CC68" s="580">
        <v>0</v>
      </c>
      <c r="CD68" s="580"/>
      <c r="CE68" s="580"/>
      <c r="CF68" s="580"/>
      <c r="CG68" s="580"/>
      <c r="CH68" s="580"/>
      <c r="CI68" s="580"/>
      <c r="CJ68" s="580">
        <v>0</v>
      </c>
      <c r="CK68" s="580">
        <v>0</v>
      </c>
      <c r="CL68" s="580">
        <v>0</v>
      </c>
      <c r="CM68" s="580"/>
      <c r="CN68" s="580"/>
      <c r="CO68" s="580"/>
      <c r="CP68" s="580"/>
      <c r="CQ68" s="580"/>
      <c r="CR68" s="580"/>
      <c r="CS68" s="580"/>
      <c r="CT68" s="580"/>
      <c r="CU68" s="580"/>
      <c r="CV68" s="635">
        <f t="shared" si="22"/>
        <v>0</v>
      </c>
      <c r="CW68" s="635">
        <f t="shared" si="23"/>
        <v>0</v>
      </c>
      <c r="CX68" s="635">
        <f t="shared" si="24"/>
        <v>0</v>
      </c>
      <c r="CY68" s="463"/>
      <c r="CZ68" s="1"/>
      <c r="DA68" s="418"/>
      <c r="DB68" s="418"/>
      <c r="DD68" s="418"/>
      <c r="DE68" s="418"/>
      <c r="DF68" s="418"/>
    </row>
    <row r="69" spans="1:110" customFormat="1" ht="13.5" customHeight="1">
      <c r="A69" s="499"/>
      <c r="B69" s="543" t="s">
        <v>942</v>
      </c>
      <c r="C69" s="695" t="s">
        <v>1170</v>
      </c>
      <c r="D69" s="599">
        <v>0</v>
      </c>
      <c r="E69" s="599">
        <v>0</v>
      </c>
      <c r="F69" s="600">
        <v>0</v>
      </c>
      <c r="G69" s="473"/>
      <c r="H69" s="615"/>
      <c r="I69" s="615"/>
      <c r="J69" s="474"/>
      <c r="K69" s="615"/>
      <c r="L69" s="615"/>
      <c r="M69" s="615"/>
      <c r="N69" s="615"/>
      <c r="O69" s="615"/>
      <c r="P69" s="615"/>
      <c r="Q69" s="615"/>
      <c r="R69" s="615"/>
      <c r="S69" s="615"/>
      <c r="T69" s="615"/>
      <c r="U69" s="615"/>
      <c r="V69" s="474"/>
      <c r="W69" s="615"/>
      <c r="X69" s="615"/>
      <c r="Y69" s="474"/>
      <c r="Z69" s="615"/>
      <c r="AA69" s="615"/>
      <c r="AB69" s="474"/>
      <c r="AC69" s="615"/>
      <c r="AD69" s="615"/>
      <c r="AE69" s="474"/>
      <c r="AF69" s="615"/>
      <c r="AG69" s="615"/>
      <c r="AH69" s="474"/>
      <c r="AI69" s="615"/>
      <c r="AJ69" s="615"/>
      <c r="AK69" s="474"/>
      <c r="AL69" s="615"/>
      <c r="AM69" s="615"/>
      <c r="AN69" s="481"/>
      <c r="AO69" s="615"/>
      <c r="AP69" s="615"/>
      <c r="AQ69" s="481"/>
      <c r="AR69" s="615"/>
      <c r="AS69" s="615"/>
      <c r="AT69" s="615"/>
      <c r="AU69" s="615"/>
      <c r="AV69" s="615"/>
      <c r="AW69" s="474"/>
      <c r="AX69" s="615"/>
      <c r="AY69" s="615"/>
      <c r="AZ69" s="474"/>
      <c r="BA69" s="615"/>
      <c r="BB69" s="615"/>
      <c r="BC69" s="474"/>
      <c r="BD69" s="615"/>
      <c r="BE69" s="615"/>
      <c r="BF69" s="474"/>
      <c r="BG69" s="615"/>
      <c r="BH69" s="615"/>
      <c r="BI69" s="474"/>
      <c r="BJ69" s="615"/>
      <c r="BK69" s="615"/>
      <c r="BL69" s="615"/>
      <c r="BM69" s="615"/>
      <c r="BN69" s="615"/>
      <c r="BO69" s="474"/>
      <c r="BP69" s="615"/>
      <c r="BQ69" s="615"/>
      <c r="BR69" s="474"/>
      <c r="BS69" s="615"/>
      <c r="BT69" s="615"/>
      <c r="BU69" s="615"/>
      <c r="BV69" s="615"/>
      <c r="BW69" s="615"/>
      <c r="BX69" s="615"/>
      <c r="BY69" s="615"/>
      <c r="BZ69" s="615"/>
      <c r="CA69" s="474"/>
      <c r="CB69" s="615"/>
      <c r="CC69" s="618"/>
      <c r="CD69" s="615"/>
      <c r="CE69" s="615"/>
      <c r="CF69" s="615"/>
      <c r="CG69" s="615"/>
      <c r="CH69" s="615"/>
      <c r="CI69" s="615"/>
      <c r="CJ69" s="474"/>
      <c r="CK69" s="615"/>
      <c r="CL69" s="615"/>
      <c r="CM69" s="615"/>
      <c r="CN69" s="615"/>
      <c r="CO69" s="615"/>
      <c r="CP69" s="615"/>
      <c r="CQ69" s="615"/>
      <c r="CR69" s="615"/>
      <c r="CS69" s="615"/>
      <c r="CT69" s="615"/>
      <c r="CU69" s="615"/>
      <c r="CV69" s="635">
        <f t="shared" si="22"/>
        <v>0</v>
      </c>
      <c r="CW69" s="635">
        <f t="shared" si="23"/>
        <v>0</v>
      </c>
      <c r="CX69" s="635">
        <f t="shared" si="24"/>
        <v>0</v>
      </c>
      <c r="CY69" s="463"/>
      <c r="CZ69" s="1"/>
      <c r="DA69" s="418"/>
      <c r="DB69" s="418"/>
      <c r="DD69" s="418"/>
      <c r="DE69" s="418"/>
      <c r="DF69" s="418"/>
    </row>
    <row r="70" spans="1:110" customFormat="1" ht="13.5" customHeight="1">
      <c r="A70" s="499"/>
      <c r="B70" s="544" t="s">
        <v>943</v>
      </c>
      <c r="C70" s="696" t="s">
        <v>1171</v>
      </c>
      <c r="D70" s="599">
        <v>0</v>
      </c>
      <c r="E70" s="599">
        <v>0</v>
      </c>
      <c r="F70" s="600">
        <v>0</v>
      </c>
      <c r="G70" s="480"/>
      <c r="H70" s="615"/>
      <c r="I70" s="615"/>
      <c r="J70" s="481"/>
      <c r="K70" s="615"/>
      <c r="L70" s="615"/>
      <c r="M70" s="615"/>
      <c r="N70" s="615"/>
      <c r="O70" s="615"/>
      <c r="P70" s="615"/>
      <c r="Q70" s="615"/>
      <c r="R70" s="615"/>
      <c r="S70" s="615"/>
      <c r="T70" s="615"/>
      <c r="U70" s="615"/>
      <c r="V70" s="481"/>
      <c r="W70" s="615"/>
      <c r="X70" s="615"/>
      <c r="Y70" s="481"/>
      <c r="Z70" s="615"/>
      <c r="AA70" s="615"/>
      <c r="AB70" s="481"/>
      <c r="AC70" s="615"/>
      <c r="AD70" s="615"/>
      <c r="AE70" s="481"/>
      <c r="AF70" s="615"/>
      <c r="AG70" s="615"/>
      <c r="AH70" s="481"/>
      <c r="AI70" s="615"/>
      <c r="AJ70" s="615"/>
      <c r="AK70" s="481"/>
      <c r="AL70" s="615"/>
      <c r="AM70" s="615"/>
      <c r="AN70" s="474"/>
      <c r="AO70" s="615"/>
      <c r="AP70" s="615"/>
      <c r="AQ70" s="474"/>
      <c r="AR70" s="615"/>
      <c r="AS70" s="615"/>
      <c r="AT70" s="615"/>
      <c r="AU70" s="615"/>
      <c r="AV70" s="615"/>
      <c r="AW70" s="481"/>
      <c r="AX70" s="615"/>
      <c r="AY70" s="615"/>
      <c r="AZ70" s="481"/>
      <c r="BA70" s="615"/>
      <c r="BB70" s="615"/>
      <c r="BC70" s="481"/>
      <c r="BD70" s="615"/>
      <c r="BE70" s="615"/>
      <c r="BF70" s="481"/>
      <c r="BG70" s="615"/>
      <c r="BH70" s="615"/>
      <c r="BI70" s="481"/>
      <c r="BJ70" s="615"/>
      <c r="BK70" s="615"/>
      <c r="BL70" s="615"/>
      <c r="BM70" s="615"/>
      <c r="BN70" s="615"/>
      <c r="BO70" s="481"/>
      <c r="BP70" s="615"/>
      <c r="BQ70" s="615"/>
      <c r="BR70" s="481"/>
      <c r="BS70" s="615"/>
      <c r="BT70" s="615"/>
      <c r="BU70" s="615"/>
      <c r="BV70" s="615"/>
      <c r="BW70" s="615"/>
      <c r="BX70" s="615"/>
      <c r="BY70" s="615"/>
      <c r="BZ70" s="615"/>
      <c r="CA70" s="481"/>
      <c r="CB70" s="615"/>
      <c r="CC70" s="618"/>
      <c r="CD70" s="615"/>
      <c r="CE70" s="615"/>
      <c r="CF70" s="615"/>
      <c r="CG70" s="615"/>
      <c r="CH70" s="615"/>
      <c r="CI70" s="615"/>
      <c r="CJ70" s="481"/>
      <c r="CK70" s="615"/>
      <c r="CL70" s="615"/>
      <c r="CM70" s="615"/>
      <c r="CN70" s="615"/>
      <c r="CO70" s="615"/>
      <c r="CP70" s="615"/>
      <c r="CQ70" s="615"/>
      <c r="CR70" s="615"/>
      <c r="CS70" s="615"/>
      <c r="CT70" s="615"/>
      <c r="CU70" s="615"/>
      <c r="CV70" s="635">
        <f t="shared" si="22"/>
        <v>0</v>
      </c>
      <c r="CW70" s="635">
        <f t="shared" si="23"/>
        <v>0</v>
      </c>
      <c r="CX70" s="635">
        <f t="shared" si="24"/>
        <v>0</v>
      </c>
      <c r="CY70" s="463"/>
      <c r="CZ70" s="1"/>
      <c r="DA70" s="418"/>
      <c r="DB70" s="418"/>
      <c r="DD70" s="418"/>
      <c r="DE70" s="418"/>
      <c r="DF70" s="418"/>
    </row>
    <row r="71" spans="1:110" customFormat="1" ht="13.5" customHeight="1">
      <c r="A71" s="499"/>
      <c r="B71" s="544" t="s">
        <v>1172</v>
      </c>
      <c r="C71" s="696" t="s">
        <v>1173</v>
      </c>
      <c r="D71" s="599">
        <v>0</v>
      </c>
      <c r="E71" s="599">
        <v>0</v>
      </c>
      <c r="F71" s="600">
        <v>0</v>
      </c>
      <c r="G71" s="473"/>
      <c r="H71" s="615"/>
      <c r="I71" s="615"/>
      <c r="J71" s="474"/>
      <c r="K71" s="615"/>
      <c r="L71" s="615"/>
      <c r="M71" s="615"/>
      <c r="N71" s="615"/>
      <c r="O71" s="615"/>
      <c r="P71" s="615"/>
      <c r="Q71" s="615"/>
      <c r="R71" s="615"/>
      <c r="S71" s="615"/>
      <c r="T71" s="615"/>
      <c r="U71" s="615"/>
      <c r="V71" s="474"/>
      <c r="W71" s="615"/>
      <c r="X71" s="615"/>
      <c r="Y71" s="474"/>
      <c r="Z71" s="615"/>
      <c r="AA71" s="615"/>
      <c r="AB71" s="474"/>
      <c r="AC71" s="615"/>
      <c r="AD71" s="615"/>
      <c r="AE71" s="474"/>
      <c r="AF71" s="615"/>
      <c r="AG71" s="615"/>
      <c r="AH71" s="474"/>
      <c r="AI71" s="615"/>
      <c r="AJ71" s="615"/>
      <c r="AK71" s="474"/>
      <c r="AL71" s="615"/>
      <c r="AM71" s="615"/>
      <c r="AN71" s="474"/>
      <c r="AO71" s="615"/>
      <c r="AP71" s="615"/>
      <c r="AQ71" s="474"/>
      <c r="AR71" s="615"/>
      <c r="AS71" s="615"/>
      <c r="AT71" s="615"/>
      <c r="AU71" s="615"/>
      <c r="AV71" s="615"/>
      <c r="AW71" s="474"/>
      <c r="AX71" s="615"/>
      <c r="AY71" s="615"/>
      <c r="AZ71" s="474"/>
      <c r="BA71" s="615"/>
      <c r="BB71" s="615"/>
      <c r="BC71" s="474"/>
      <c r="BD71" s="615"/>
      <c r="BE71" s="615"/>
      <c r="BF71" s="474"/>
      <c r="BG71" s="615"/>
      <c r="BH71" s="615"/>
      <c r="BI71" s="474"/>
      <c r="BJ71" s="615"/>
      <c r="BK71" s="615"/>
      <c r="BL71" s="615"/>
      <c r="BM71" s="615"/>
      <c r="BN71" s="615"/>
      <c r="BO71" s="474"/>
      <c r="BP71" s="615"/>
      <c r="BQ71" s="615"/>
      <c r="BR71" s="474"/>
      <c r="BS71" s="615"/>
      <c r="BT71" s="615"/>
      <c r="BU71" s="615"/>
      <c r="BV71" s="615"/>
      <c r="BW71" s="615"/>
      <c r="BX71" s="615"/>
      <c r="BY71" s="615"/>
      <c r="BZ71" s="615"/>
      <c r="CA71" s="474"/>
      <c r="CB71" s="615"/>
      <c r="CC71" s="618"/>
      <c r="CD71" s="615"/>
      <c r="CE71" s="615"/>
      <c r="CF71" s="615"/>
      <c r="CG71" s="615"/>
      <c r="CH71" s="615"/>
      <c r="CI71" s="615"/>
      <c r="CJ71" s="474"/>
      <c r="CK71" s="615"/>
      <c r="CL71" s="615"/>
      <c r="CM71" s="615"/>
      <c r="CN71" s="615"/>
      <c r="CO71" s="615"/>
      <c r="CP71" s="615"/>
      <c r="CQ71" s="615"/>
      <c r="CR71" s="615"/>
      <c r="CS71" s="615"/>
      <c r="CT71" s="615"/>
      <c r="CU71" s="615"/>
      <c r="CV71" s="635">
        <f t="shared" si="22"/>
        <v>0</v>
      </c>
      <c r="CW71" s="635">
        <f t="shared" si="23"/>
        <v>0</v>
      </c>
      <c r="CX71" s="635">
        <f t="shared" si="24"/>
        <v>0</v>
      </c>
      <c r="CY71" s="463"/>
      <c r="CZ71" s="1"/>
      <c r="DA71" s="418"/>
      <c r="DB71" s="418"/>
      <c r="DD71" s="418"/>
      <c r="DE71" s="418"/>
      <c r="DF71" s="418"/>
    </row>
    <row r="72" spans="1:110" customFormat="1" ht="13.5" customHeight="1" thickBot="1">
      <c r="A72" s="499"/>
      <c r="B72" s="545" t="s">
        <v>1174</v>
      </c>
      <c r="C72" s="697" t="s">
        <v>1175</v>
      </c>
      <c r="D72" s="599">
        <v>0</v>
      </c>
      <c r="E72" s="599">
        <v>0</v>
      </c>
      <c r="F72" s="600">
        <v>0</v>
      </c>
      <c r="G72" s="473"/>
      <c r="H72" s="615"/>
      <c r="I72" s="615"/>
      <c r="J72" s="474"/>
      <c r="K72" s="615"/>
      <c r="L72" s="615"/>
      <c r="M72" s="615"/>
      <c r="N72" s="615"/>
      <c r="O72" s="615"/>
      <c r="P72" s="615"/>
      <c r="Q72" s="615"/>
      <c r="R72" s="615"/>
      <c r="S72" s="615"/>
      <c r="T72" s="615"/>
      <c r="U72" s="615"/>
      <c r="V72" s="474"/>
      <c r="W72" s="615"/>
      <c r="X72" s="615"/>
      <c r="Y72" s="474"/>
      <c r="Z72" s="615"/>
      <c r="AA72" s="615"/>
      <c r="AB72" s="474"/>
      <c r="AC72" s="615"/>
      <c r="AD72" s="615"/>
      <c r="AE72" s="474"/>
      <c r="AF72" s="615"/>
      <c r="AG72" s="615"/>
      <c r="AH72" s="474"/>
      <c r="AI72" s="615"/>
      <c r="AJ72" s="615"/>
      <c r="AK72" s="474"/>
      <c r="AL72" s="615"/>
      <c r="AM72" s="615"/>
      <c r="AN72" s="474"/>
      <c r="AO72" s="615"/>
      <c r="AP72" s="615"/>
      <c r="AQ72" s="474"/>
      <c r="AR72" s="615"/>
      <c r="AS72" s="615"/>
      <c r="AT72" s="615"/>
      <c r="AU72" s="615"/>
      <c r="AV72" s="615"/>
      <c r="AW72" s="474"/>
      <c r="AX72" s="615"/>
      <c r="AY72" s="615"/>
      <c r="AZ72" s="474"/>
      <c r="BA72" s="615"/>
      <c r="BB72" s="615"/>
      <c r="BC72" s="474"/>
      <c r="BD72" s="615"/>
      <c r="BE72" s="615"/>
      <c r="BF72" s="474"/>
      <c r="BG72" s="615"/>
      <c r="BH72" s="615"/>
      <c r="BI72" s="474"/>
      <c r="BJ72" s="615"/>
      <c r="BK72" s="615"/>
      <c r="BL72" s="615"/>
      <c r="BM72" s="615"/>
      <c r="BN72" s="615"/>
      <c r="BO72" s="474"/>
      <c r="BP72" s="615"/>
      <c r="BQ72" s="615"/>
      <c r="BR72" s="474"/>
      <c r="BS72" s="615"/>
      <c r="BT72" s="615"/>
      <c r="BU72" s="615"/>
      <c r="BV72" s="615"/>
      <c r="BW72" s="615"/>
      <c r="BX72" s="615"/>
      <c r="BY72" s="615"/>
      <c r="BZ72" s="615"/>
      <c r="CA72" s="474"/>
      <c r="CB72" s="615"/>
      <c r="CC72" s="618"/>
      <c r="CD72" s="615"/>
      <c r="CE72" s="615"/>
      <c r="CF72" s="615"/>
      <c r="CG72" s="615"/>
      <c r="CH72" s="615"/>
      <c r="CI72" s="615"/>
      <c r="CJ72" s="474"/>
      <c r="CK72" s="615"/>
      <c r="CL72" s="615"/>
      <c r="CM72" s="624"/>
      <c r="CN72" s="624"/>
      <c r="CO72" s="624"/>
      <c r="CP72" s="624"/>
      <c r="CQ72" s="624"/>
      <c r="CR72" s="624"/>
      <c r="CS72" s="624"/>
      <c r="CT72" s="624"/>
      <c r="CU72" s="624"/>
      <c r="CV72" s="635">
        <f t="shared" ref="CV72:CV103" si="38">D72+G72+J72+M72+P72+S72+V72+Y72+AB72+AE72+AH72+AK72+AN72+AQ72+AT72+AW72+AZ72+BC72+BF72+BI72+BL72+BO72+BR72+BU72+BX72+CA72+CD72+CG72+CJ72+CM72+CP72+CS72</f>
        <v>0</v>
      </c>
      <c r="CW72" s="635">
        <f t="shared" ref="CW72:CW103" si="39">E72+H72+K72+N72+Q72+T72+W72+Z72+AC72+AF72+AI72+AL72+AO72+AR72+AU72+AX72+BA72+BD72+BG72+BJ72+BM72+BP72+BS72+BV72+BY72+CB72+CE72+CH72+CK72+CN72+CQ72+CT72</f>
        <v>0</v>
      </c>
      <c r="CX72" s="635">
        <f t="shared" ref="CX72:CX103" si="40">F72+I72+L72+O72+R72+U72+X72+AA72+AD72+AG72+AJ72+AM72+AP72+AS72+AV72+AY72+BB72+BE72+BH72+BK72+BN72+BQ72+BT72+BW72+BZ72+CC72+CF72+CI72+CL72+CO72+CR72+CU72</f>
        <v>0</v>
      </c>
      <c r="CY72" s="463"/>
      <c r="CZ72" s="1"/>
      <c r="DA72" s="418"/>
      <c r="DB72" s="418"/>
      <c r="DD72" s="418"/>
      <c r="DE72" s="418"/>
      <c r="DF72" s="418"/>
    </row>
    <row r="73" spans="1:110" customFormat="1" ht="20.25" customHeight="1" thickBot="1">
      <c r="A73" s="499"/>
      <c r="B73" s="546" t="s">
        <v>1176</v>
      </c>
      <c r="C73" s="698" t="s">
        <v>1177</v>
      </c>
      <c r="D73" s="580">
        <f t="shared" ref="D73:L73" si="41">D74+D75</f>
        <v>0</v>
      </c>
      <c r="E73" s="580">
        <f t="shared" si="41"/>
        <v>0</v>
      </c>
      <c r="F73" s="580">
        <f t="shared" si="41"/>
        <v>0</v>
      </c>
      <c r="G73" s="580">
        <f t="shared" si="41"/>
        <v>0</v>
      </c>
      <c r="H73" s="580">
        <f t="shared" si="41"/>
        <v>0</v>
      </c>
      <c r="I73" s="580">
        <f t="shared" si="41"/>
        <v>0</v>
      </c>
      <c r="J73" s="580">
        <f t="shared" si="41"/>
        <v>0</v>
      </c>
      <c r="K73" s="580">
        <f t="shared" si="41"/>
        <v>0</v>
      </c>
      <c r="L73" s="580">
        <f t="shared" si="41"/>
        <v>0</v>
      </c>
      <c r="M73" s="580"/>
      <c r="N73" s="580"/>
      <c r="O73" s="580"/>
      <c r="P73" s="580">
        <f>P74+P75</f>
        <v>0</v>
      </c>
      <c r="Q73" s="580">
        <f>Q74+Q75</f>
        <v>12894</v>
      </c>
      <c r="R73" s="580">
        <f>R74+R75</f>
        <v>12894</v>
      </c>
      <c r="S73" s="580"/>
      <c r="T73" s="580"/>
      <c r="U73" s="580"/>
      <c r="V73" s="580">
        <f t="shared" ref="V73:AM73" si="42">V74+V75</f>
        <v>0</v>
      </c>
      <c r="W73" s="580">
        <f t="shared" si="42"/>
        <v>0</v>
      </c>
      <c r="X73" s="580">
        <f t="shared" si="42"/>
        <v>0</v>
      </c>
      <c r="Y73" s="580">
        <f t="shared" si="42"/>
        <v>0</v>
      </c>
      <c r="Z73" s="580">
        <f t="shared" si="42"/>
        <v>0</v>
      </c>
      <c r="AA73" s="580">
        <f t="shared" si="42"/>
        <v>0</v>
      </c>
      <c r="AB73" s="580">
        <f t="shared" si="42"/>
        <v>0</v>
      </c>
      <c r="AC73" s="580">
        <f t="shared" si="42"/>
        <v>0</v>
      </c>
      <c r="AD73" s="580">
        <f t="shared" si="42"/>
        <v>0</v>
      </c>
      <c r="AE73" s="580">
        <f t="shared" si="42"/>
        <v>0</v>
      </c>
      <c r="AF73" s="580">
        <f t="shared" si="42"/>
        <v>0</v>
      </c>
      <c r="AG73" s="580">
        <f t="shared" si="42"/>
        <v>0</v>
      </c>
      <c r="AH73" s="580">
        <f t="shared" si="42"/>
        <v>0</v>
      </c>
      <c r="AI73" s="580">
        <f t="shared" si="42"/>
        <v>0</v>
      </c>
      <c r="AJ73" s="580">
        <f t="shared" si="42"/>
        <v>0</v>
      </c>
      <c r="AK73" s="580">
        <f t="shared" si="42"/>
        <v>0</v>
      </c>
      <c r="AL73" s="580">
        <f t="shared" si="42"/>
        <v>0</v>
      </c>
      <c r="AM73" s="580">
        <f t="shared" si="42"/>
        <v>0</v>
      </c>
      <c r="AN73" s="474"/>
      <c r="AO73" s="615"/>
      <c r="AP73" s="615"/>
      <c r="AQ73" s="474"/>
      <c r="AR73" s="615"/>
      <c r="AS73" s="615"/>
      <c r="AT73" s="580">
        <f t="shared" ref="AT73:CC73" si="43">AT74+AT75</f>
        <v>0</v>
      </c>
      <c r="AU73" s="580">
        <f t="shared" si="43"/>
        <v>0</v>
      </c>
      <c r="AV73" s="580">
        <f t="shared" si="43"/>
        <v>0</v>
      </c>
      <c r="AW73" s="580">
        <f t="shared" si="43"/>
        <v>0</v>
      </c>
      <c r="AX73" s="580">
        <f t="shared" si="43"/>
        <v>0</v>
      </c>
      <c r="AY73" s="580">
        <f t="shared" si="43"/>
        <v>0</v>
      </c>
      <c r="AZ73" s="580">
        <f t="shared" si="43"/>
        <v>0</v>
      </c>
      <c r="BA73" s="580">
        <f t="shared" si="43"/>
        <v>0</v>
      </c>
      <c r="BB73" s="580">
        <f t="shared" si="43"/>
        <v>0</v>
      </c>
      <c r="BC73" s="580">
        <f t="shared" si="43"/>
        <v>0</v>
      </c>
      <c r="BD73" s="580">
        <f t="shared" si="43"/>
        <v>0</v>
      </c>
      <c r="BE73" s="580">
        <f t="shared" si="43"/>
        <v>0</v>
      </c>
      <c r="BF73" s="580">
        <f t="shared" si="43"/>
        <v>0</v>
      </c>
      <c r="BG73" s="580">
        <f t="shared" si="43"/>
        <v>0</v>
      </c>
      <c r="BH73" s="580">
        <f t="shared" si="43"/>
        <v>0</v>
      </c>
      <c r="BI73" s="580">
        <f t="shared" si="43"/>
        <v>0</v>
      </c>
      <c r="BJ73" s="580">
        <f t="shared" si="43"/>
        <v>0</v>
      </c>
      <c r="BK73" s="580">
        <f t="shared" si="43"/>
        <v>0</v>
      </c>
      <c r="BL73" s="580">
        <f t="shared" si="43"/>
        <v>0</v>
      </c>
      <c r="BM73" s="580">
        <f t="shared" si="43"/>
        <v>0</v>
      </c>
      <c r="BN73" s="580">
        <f t="shared" si="43"/>
        <v>0</v>
      </c>
      <c r="BO73" s="580">
        <f t="shared" si="43"/>
        <v>0</v>
      </c>
      <c r="BP73" s="580">
        <f t="shared" si="43"/>
        <v>0</v>
      </c>
      <c r="BQ73" s="580">
        <f t="shared" si="43"/>
        <v>0</v>
      </c>
      <c r="BR73" s="580">
        <f t="shared" si="43"/>
        <v>0</v>
      </c>
      <c r="BS73" s="580">
        <f t="shared" si="43"/>
        <v>0</v>
      </c>
      <c r="BT73" s="580">
        <f t="shared" si="43"/>
        <v>0</v>
      </c>
      <c r="BU73" s="580">
        <f t="shared" si="43"/>
        <v>0</v>
      </c>
      <c r="BV73" s="580">
        <f t="shared" si="43"/>
        <v>0</v>
      </c>
      <c r="BW73" s="580">
        <f t="shared" si="43"/>
        <v>0</v>
      </c>
      <c r="BX73" s="580">
        <f t="shared" si="43"/>
        <v>0</v>
      </c>
      <c r="BY73" s="580">
        <f t="shared" si="43"/>
        <v>0</v>
      </c>
      <c r="BZ73" s="580">
        <f t="shared" si="43"/>
        <v>0</v>
      </c>
      <c r="CA73" s="580">
        <f t="shared" si="43"/>
        <v>0</v>
      </c>
      <c r="CB73" s="580">
        <f t="shared" si="43"/>
        <v>0</v>
      </c>
      <c r="CC73" s="580">
        <f t="shared" si="43"/>
        <v>0</v>
      </c>
      <c r="CD73" s="580"/>
      <c r="CE73" s="580"/>
      <c r="CF73" s="580"/>
      <c r="CG73" s="580"/>
      <c r="CH73" s="580"/>
      <c r="CI73" s="580"/>
      <c r="CJ73" s="580">
        <f>CJ74+CJ75</f>
        <v>0</v>
      </c>
      <c r="CK73" s="580">
        <f>CK74+CK75</f>
        <v>0</v>
      </c>
      <c r="CL73" s="580">
        <f>CL74+CL75</f>
        <v>0</v>
      </c>
      <c r="CM73" s="580"/>
      <c r="CN73" s="580"/>
      <c r="CO73" s="580"/>
      <c r="CP73" s="580"/>
      <c r="CQ73" s="580"/>
      <c r="CR73" s="580"/>
      <c r="CS73" s="580"/>
      <c r="CT73" s="580"/>
      <c r="CU73" s="580"/>
      <c r="CV73" s="635">
        <f t="shared" si="38"/>
        <v>0</v>
      </c>
      <c r="CW73" s="635">
        <f t="shared" si="39"/>
        <v>12894</v>
      </c>
      <c r="CX73" s="635">
        <f t="shared" si="40"/>
        <v>12894</v>
      </c>
      <c r="CY73" s="463"/>
      <c r="CZ73" s="1"/>
      <c r="DA73" s="418"/>
      <c r="DB73" s="418"/>
      <c r="DD73" s="418"/>
      <c r="DE73" s="418"/>
      <c r="DF73" s="418"/>
    </row>
    <row r="74" spans="1:110" customFormat="1" ht="21" customHeight="1">
      <c r="A74" s="499"/>
      <c r="B74" s="543" t="s">
        <v>1178</v>
      </c>
      <c r="C74" s="695" t="s">
        <v>1179</v>
      </c>
      <c r="D74" s="599"/>
      <c r="E74" s="599"/>
      <c r="F74" s="600"/>
      <c r="G74" s="473"/>
      <c r="H74" s="615"/>
      <c r="I74" s="615"/>
      <c r="J74" s="474"/>
      <c r="K74" s="615"/>
      <c r="L74" s="615"/>
      <c r="M74" s="615"/>
      <c r="N74" s="615"/>
      <c r="O74" s="615"/>
      <c r="P74" s="615"/>
      <c r="Q74" s="615">
        <v>12894</v>
      </c>
      <c r="R74" s="619">
        <v>12894</v>
      </c>
      <c r="S74" s="619"/>
      <c r="T74" s="619"/>
      <c r="U74" s="619"/>
      <c r="V74" s="474"/>
      <c r="W74" s="615"/>
      <c r="X74" s="615"/>
      <c r="Y74" s="474"/>
      <c r="Z74" s="615"/>
      <c r="AA74" s="615"/>
      <c r="AB74" s="474"/>
      <c r="AC74" s="615"/>
      <c r="AD74" s="615"/>
      <c r="AE74" s="474"/>
      <c r="AF74" s="615"/>
      <c r="AG74" s="615"/>
      <c r="AH74" s="474"/>
      <c r="AI74" s="615"/>
      <c r="AJ74" s="615"/>
      <c r="AK74" s="474"/>
      <c r="AL74" s="615"/>
      <c r="AM74" s="615"/>
      <c r="AN74" s="474"/>
      <c r="AO74" s="615"/>
      <c r="AP74" s="615"/>
      <c r="AQ74" s="474"/>
      <c r="AR74" s="615"/>
      <c r="AS74" s="615"/>
      <c r="AT74" s="615"/>
      <c r="AU74" s="615"/>
      <c r="AV74" s="615"/>
      <c r="AW74" s="474"/>
      <c r="AX74" s="615"/>
      <c r="AY74" s="615"/>
      <c r="AZ74" s="474"/>
      <c r="BA74" s="615"/>
      <c r="BB74" s="615"/>
      <c r="BC74" s="474"/>
      <c r="BD74" s="615"/>
      <c r="BE74" s="615"/>
      <c r="BF74" s="474"/>
      <c r="BG74" s="615"/>
      <c r="BH74" s="615"/>
      <c r="BI74" s="474"/>
      <c r="BJ74" s="615"/>
      <c r="BK74" s="615"/>
      <c r="BL74" s="615"/>
      <c r="BM74" s="615"/>
      <c r="BN74" s="615"/>
      <c r="BO74" s="474"/>
      <c r="BP74" s="615"/>
      <c r="BQ74" s="615"/>
      <c r="BR74" s="474"/>
      <c r="BS74" s="615"/>
      <c r="BT74" s="615"/>
      <c r="BU74" s="615"/>
      <c r="BV74" s="615"/>
      <c r="BW74" s="615"/>
      <c r="BX74" s="615"/>
      <c r="BY74" s="615"/>
      <c r="BZ74" s="615"/>
      <c r="CA74" s="474"/>
      <c r="CB74" s="615"/>
      <c r="CC74" s="618"/>
      <c r="CD74" s="615"/>
      <c r="CE74" s="615"/>
      <c r="CF74" s="615"/>
      <c r="CG74" s="615"/>
      <c r="CH74" s="615"/>
      <c r="CI74" s="615"/>
      <c r="CJ74" s="474"/>
      <c r="CK74" s="615"/>
      <c r="CL74" s="615"/>
      <c r="CM74" s="615"/>
      <c r="CN74" s="615"/>
      <c r="CO74" s="615"/>
      <c r="CP74" s="615"/>
      <c r="CQ74" s="615"/>
      <c r="CR74" s="615"/>
      <c r="CS74" s="615"/>
      <c r="CT74" s="615"/>
      <c r="CU74" s="615"/>
      <c r="CV74" s="635">
        <f t="shared" si="38"/>
        <v>0</v>
      </c>
      <c r="CW74" s="635">
        <f t="shared" si="39"/>
        <v>12894</v>
      </c>
      <c r="CX74" s="635">
        <f t="shared" si="40"/>
        <v>12894</v>
      </c>
      <c r="CY74" s="463"/>
      <c r="CZ74" s="1"/>
      <c r="DA74" s="418"/>
      <c r="DB74" s="418"/>
      <c r="DD74" s="418"/>
      <c r="DE74" s="418"/>
      <c r="DF74" s="418"/>
    </row>
    <row r="75" spans="1:110" customFormat="1" ht="13.5" customHeight="1" thickBot="1">
      <c r="A75" s="499"/>
      <c r="B75" s="545" t="s">
        <v>1180</v>
      </c>
      <c r="C75" s="697" t="s">
        <v>1181</v>
      </c>
      <c r="D75" s="599"/>
      <c r="E75" s="599"/>
      <c r="F75" s="600"/>
      <c r="G75" s="473"/>
      <c r="H75" s="615"/>
      <c r="I75" s="615"/>
      <c r="J75" s="474"/>
      <c r="K75" s="615"/>
      <c r="L75" s="615"/>
      <c r="M75" s="615"/>
      <c r="N75" s="615"/>
      <c r="O75" s="615"/>
      <c r="P75" s="615"/>
      <c r="Q75" s="615"/>
      <c r="R75" s="615"/>
      <c r="S75" s="615"/>
      <c r="T75" s="615"/>
      <c r="U75" s="615"/>
      <c r="V75" s="474"/>
      <c r="W75" s="615"/>
      <c r="X75" s="615"/>
      <c r="Y75" s="474"/>
      <c r="Z75" s="615"/>
      <c r="AA75" s="615"/>
      <c r="AB75" s="474"/>
      <c r="AC75" s="615"/>
      <c r="AD75" s="615"/>
      <c r="AE75" s="474"/>
      <c r="AF75" s="615"/>
      <c r="AG75" s="615"/>
      <c r="AH75" s="474"/>
      <c r="AI75" s="615"/>
      <c r="AJ75" s="615"/>
      <c r="AK75" s="474"/>
      <c r="AL75" s="615"/>
      <c r="AM75" s="615"/>
      <c r="AN75" s="474"/>
      <c r="AO75" s="615"/>
      <c r="AP75" s="615"/>
      <c r="AQ75" s="474"/>
      <c r="AR75" s="615"/>
      <c r="AS75" s="615"/>
      <c r="AT75" s="615"/>
      <c r="AU75" s="615"/>
      <c r="AV75" s="615"/>
      <c r="AW75" s="474"/>
      <c r="AX75" s="615"/>
      <c r="AY75" s="615"/>
      <c r="AZ75" s="474"/>
      <c r="BA75" s="615"/>
      <c r="BB75" s="615"/>
      <c r="BC75" s="474"/>
      <c r="BD75" s="615"/>
      <c r="BE75" s="615"/>
      <c r="BF75" s="474"/>
      <c r="BG75" s="615"/>
      <c r="BH75" s="615"/>
      <c r="BI75" s="474"/>
      <c r="BJ75" s="615"/>
      <c r="BK75" s="615"/>
      <c r="BL75" s="615"/>
      <c r="BM75" s="615"/>
      <c r="BN75" s="615"/>
      <c r="BO75" s="474"/>
      <c r="BP75" s="615"/>
      <c r="BQ75" s="615"/>
      <c r="BR75" s="474"/>
      <c r="BS75" s="615"/>
      <c r="BT75" s="615"/>
      <c r="BU75" s="615"/>
      <c r="BV75" s="615"/>
      <c r="BW75" s="615"/>
      <c r="BX75" s="615"/>
      <c r="BY75" s="615"/>
      <c r="BZ75" s="615"/>
      <c r="CA75" s="474"/>
      <c r="CB75" s="615"/>
      <c r="CC75" s="618"/>
      <c r="CD75" s="615"/>
      <c r="CE75" s="615"/>
      <c r="CF75" s="615"/>
      <c r="CG75" s="615"/>
      <c r="CH75" s="615"/>
      <c r="CI75" s="615"/>
      <c r="CJ75" s="474"/>
      <c r="CK75" s="615"/>
      <c r="CL75" s="615"/>
      <c r="CM75" s="615"/>
      <c r="CN75" s="615"/>
      <c r="CO75" s="615"/>
      <c r="CP75" s="615"/>
      <c r="CQ75" s="615"/>
      <c r="CR75" s="615"/>
      <c r="CS75" s="615"/>
      <c r="CT75" s="615"/>
      <c r="CU75" s="615"/>
      <c r="CV75" s="635">
        <f t="shared" si="38"/>
        <v>0</v>
      </c>
      <c r="CW75" s="635">
        <f t="shared" si="39"/>
        <v>0</v>
      </c>
      <c r="CX75" s="635">
        <f t="shared" si="40"/>
        <v>0</v>
      </c>
      <c r="CY75" s="463"/>
      <c r="CZ75" s="1"/>
      <c r="DA75" s="418"/>
      <c r="DB75" s="418"/>
      <c r="DD75" s="418"/>
      <c r="DE75" s="418"/>
      <c r="DF75" s="418"/>
    </row>
    <row r="76" spans="1:110" customFormat="1" ht="13.5" customHeight="1" thickBot="1">
      <c r="A76" s="500"/>
      <c r="B76" s="546" t="s">
        <v>1182</v>
      </c>
      <c r="C76" s="698" t="s">
        <v>1183</v>
      </c>
      <c r="D76" s="580">
        <f t="shared" ref="D76:L76" si="44">D77+D78+D79</f>
        <v>0</v>
      </c>
      <c r="E76" s="580">
        <f t="shared" si="44"/>
        <v>0</v>
      </c>
      <c r="F76" s="580">
        <f t="shared" si="44"/>
        <v>0</v>
      </c>
      <c r="G76" s="580">
        <f t="shared" si="44"/>
        <v>0</v>
      </c>
      <c r="H76" s="580">
        <f t="shared" si="44"/>
        <v>0</v>
      </c>
      <c r="I76" s="580">
        <f t="shared" si="44"/>
        <v>0</v>
      </c>
      <c r="J76" s="580">
        <f t="shared" si="44"/>
        <v>0</v>
      </c>
      <c r="K76" s="580">
        <f t="shared" si="44"/>
        <v>0</v>
      </c>
      <c r="L76" s="580">
        <f t="shared" si="44"/>
        <v>0</v>
      </c>
      <c r="M76" s="580"/>
      <c r="N76" s="580">
        <f>SUM(N77:N79)</f>
        <v>2194</v>
      </c>
      <c r="O76" s="580">
        <f>SUM(O77:O79)</f>
        <v>2194</v>
      </c>
      <c r="P76" s="580"/>
      <c r="Q76" s="580"/>
      <c r="R76" s="580"/>
      <c r="S76" s="580"/>
      <c r="T76" s="580"/>
      <c r="U76" s="580"/>
      <c r="V76" s="580">
        <f t="shared" ref="V76:AM76" si="45">V77+V78+V79</f>
        <v>0</v>
      </c>
      <c r="W76" s="580">
        <f t="shared" si="45"/>
        <v>0</v>
      </c>
      <c r="X76" s="580">
        <f t="shared" si="45"/>
        <v>0</v>
      </c>
      <c r="Y76" s="580">
        <f t="shared" si="45"/>
        <v>0</v>
      </c>
      <c r="Z76" s="580">
        <f t="shared" si="45"/>
        <v>0</v>
      </c>
      <c r="AA76" s="580">
        <f t="shared" si="45"/>
        <v>0</v>
      </c>
      <c r="AB76" s="580">
        <f t="shared" si="45"/>
        <v>0</v>
      </c>
      <c r="AC76" s="580">
        <f t="shared" si="45"/>
        <v>0</v>
      </c>
      <c r="AD76" s="580">
        <f t="shared" si="45"/>
        <v>0</v>
      </c>
      <c r="AE76" s="580">
        <f t="shared" si="45"/>
        <v>0</v>
      </c>
      <c r="AF76" s="580">
        <f t="shared" si="45"/>
        <v>0</v>
      </c>
      <c r="AG76" s="580">
        <f t="shared" si="45"/>
        <v>0</v>
      </c>
      <c r="AH76" s="580">
        <f t="shared" si="45"/>
        <v>0</v>
      </c>
      <c r="AI76" s="580">
        <f t="shared" si="45"/>
        <v>0</v>
      </c>
      <c r="AJ76" s="580">
        <f t="shared" si="45"/>
        <v>0</v>
      </c>
      <c r="AK76" s="580">
        <f t="shared" si="45"/>
        <v>0</v>
      </c>
      <c r="AL76" s="580">
        <f t="shared" si="45"/>
        <v>0</v>
      </c>
      <c r="AM76" s="580">
        <f t="shared" si="45"/>
        <v>0</v>
      </c>
      <c r="AN76" s="474"/>
      <c r="AO76" s="615"/>
      <c r="AP76" s="615"/>
      <c r="AQ76" s="474"/>
      <c r="AR76" s="615"/>
      <c r="AS76" s="615"/>
      <c r="AT76" s="580">
        <f t="shared" ref="AT76:CC76" si="46">AT77+AT78+AT79</f>
        <v>0</v>
      </c>
      <c r="AU76" s="580">
        <f t="shared" si="46"/>
        <v>0</v>
      </c>
      <c r="AV76" s="580">
        <f t="shared" si="46"/>
        <v>0</v>
      </c>
      <c r="AW76" s="580">
        <f t="shared" si="46"/>
        <v>0</v>
      </c>
      <c r="AX76" s="580">
        <f t="shared" si="46"/>
        <v>0</v>
      </c>
      <c r="AY76" s="580">
        <f t="shared" si="46"/>
        <v>0</v>
      </c>
      <c r="AZ76" s="580">
        <f t="shared" si="46"/>
        <v>0</v>
      </c>
      <c r="BA76" s="580">
        <f t="shared" si="46"/>
        <v>0</v>
      </c>
      <c r="BB76" s="580">
        <f t="shared" si="46"/>
        <v>0</v>
      </c>
      <c r="BC76" s="580">
        <f t="shared" si="46"/>
        <v>0</v>
      </c>
      <c r="BD76" s="580">
        <f t="shared" si="46"/>
        <v>0</v>
      </c>
      <c r="BE76" s="580">
        <f t="shared" si="46"/>
        <v>0</v>
      </c>
      <c r="BF76" s="580">
        <f t="shared" si="46"/>
        <v>0</v>
      </c>
      <c r="BG76" s="580">
        <f t="shared" si="46"/>
        <v>0</v>
      </c>
      <c r="BH76" s="580">
        <f t="shared" si="46"/>
        <v>0</v>
      </c>
      <c r="BI76" s="580">
        <f t="shared" si="46"/>
        <v>0</v>
      </c>
      <c r="BJ76" s="580">
        <f t="shared" si="46"/>
        <v>0</v>
      </c>
      <c r="BK76" s="580">
        <f t="shared" si="46"/>
        <v>0</v>
      </c>
      <c r="BL76" s="580">
        <f t="shared" si="46"/>
        <v>0</v>
      </c>
      <c r="BM76" s="580">
        <f t="shared" si="46"/>
        <v>0</v>
      </c>
      <c r="BN76" s="580">
        <f t="shared" si="46"/>
        <v>0</v>
      </c>
      <c r="BO76" s="580">
        <f t="shared" si="46"/>
        <v>0</v>
      </c>
      <c r="BP76" s="580">
        <f t="shared" si="46"/>
        <v>0</v>
      </c>
      <c r="BQ76" s="580">
        <f t="shared" si="46"/>
        <v>0</v>
      </c>
      <c r="BR76" s="580">
        <f t="shared" si="46"/>
        <v>0</v>
      </c>
      <c r="BS76" s="580">
        <f t="shared" si="46"/>
        <v>0</v>
      </c>
      <c r="BT76" s="580">
        <f t="shared" si="46"/>
        <v>0</v>
      </c>
      <c r="BU76" s="580">
        <f t="shared" si="46"/>
        <v>0</v>
      </c>
      <c r="BV76" s="580">
        <f t="shared" si="46"/>
        <v>0</v>
      </c>
      <c r="BW76" s="580">
        <f t="shared" si="46"/>
        <v>0</v>
      </c>
      <c r="BX76" s="580">
        <f t="shared" si="46"/>
        <v>0</v>
      </c>
      <c r="BY76" s="580">
        <f t="shared" si="46"/>
        <v>0</v>
      </c>
      <c r="BZ76" s="580">
        <f t="shared" si="46"/>
        <v>0</v>
      </c>
      <c r="CA76" s="580">
        <f t="shared" si="46"/>
        <v>0</v>
      </c>
      <c r="CB76" s="580">
        <f t="shared" si="46"/>
        <v>0</v>
      </c>
      <c r="CC76" s="580">
        <f t="shared" si="46"/>
        <v>0</v>
      </c>
      <c r="CD76" s="580"/>
      <c r="CE76" s="580"/>
      <c r="CF76" s="580"/>
      <c r="CG76" s="580"/>
      <c r="CH76" s="580"/>
      <c r="CI76" s="580"/>
      <c r="CJ76" s="580">
        <f>CJ77+CJ78+CJ79</f>
        <v>0</v>
      </c>
      <c r="CK76" s="580">
        <f>CK77+CK78+CK79</f>
        <v>0</v>
      </c>
      <c r="CL76" s="580">
        <f>CL77+CL78+CL79</f>
        <v>0</v>
      </c>
      <c r="CM76" s="580"/>
      <c r="CN76" s="580"/>
      <c r="CO76" s="580"/>
      <c r="CP76" s="580"/>
      <c r="CQ76" s="580"/>
      <c r="CR76" s="580"/>
      <c r="CS76" s="580"/>
      <c r="CT76" s="580"/>
      <c r="CU76" s="580"/>
      <c r="CV76" s="635">
        <f t="shared" si="38"/>
        <v>0</v>
      </c>
      <c r="CW76" s="635">
        <f t="shared" si="39"/>
        <v>2194</v>
      </c>
      <c r="CX76" s="635">
        <f t="shared" si="40"/>
        <v>2194</v>
      </c>
      <c r="CY76" s="463"/>
      <c r="CZ76" s="1"/>
      <c r="DA76" s="418"/>
      <c r="DB76" s="418"/>
      <c r="DD76" s="418"/>
      <c r="DE76" s="418"/>
      <c r="DF76" s="418"/>
    </row>
    <row r="77" spans="1:110" customFormat="1" ht="13.5" customHeight="1" thickBot="1">
      <c r="A77" s="482"/>
      <c r="B77" s="543" t="s">
        <v>1184</v>
      </c>
      <c r="C77" s="695" t="s">
        <v>1185</v>
      </c>
      <c r="D77" s="599"/>
      <c r="E77" s="599"/>
      <c r="F77" s="600"/>
      <c r="G77" s="473"/>
      <c r="H77" s="615"/>
      <c r="I77" s="615"/>
      <c r="J77" s="474"/>
      <c r="K77" s="615"/>
      <c r="L77" s="615"/>
      <c r="M77" s="615"/>
      <c r="N77" s="615">
        <v>2194</v>
      </c>
      <c r="O77" s="619">
        <v>2194</v>
      </c>
      <c r="P77" s="615"/>
      <c r="Q77" s="615"/>
      <c r="R77" s="615"/>
      <c r="S77" s="615"/>
      <c r="T77" s="615"/>
      <c r="U77" s="615"/>
      <c r="V77" s="474"/>
      <c r="W77" s="615"/>
      <c r="X77" s="615"/>
      <c r="Y77" s="474"/>
      <c r="Z77" s="615"/>
      <c r="AA77" s="615"/>
      <c r="AB77" s="474"/>
      <c r="AC77" s="615"/>
      <c r="AD77" s="615"/>
      <c r="AE77" s="474"/>
      <c r="AF77" s="615"/>
      <c r="AG77" s="615"/>
      <c r="AH77" s="474"/>
      <c r="AI77" s="615"/>
      <c r="AJ77" s="615"/>
      <c r="AK77" s="474"/>
      <c r="AL77" s="615"/>
      <c r="AM77" s="615"/>
      <c r="AN77" s="470"/>
      <c r="AO77" s="470"/>
      <c r="AP77" s="470"/>
      <c r="AQ77" s="470"/>
      <c r="AR77" s="470"/>
      <c r="AS77" s="470"/>
      <c r="AT77" s="615"/>
      <c r="AU77" s="615"/>
      <c r="AV77" s="615"/>
      <c r="AW77" s="474"/>
      <c r="AX77" s="615"/>
      <c r="AY77" s="615"/>
      <c r="AZ77" s="474"/>
      <c r="BA77" s="615"/>
      <c r="BB77" s="615"/>
      <c r="BC77" s="474"/>
      <c r="BD77" s="615"/>
      <c r="BE77" s="615"/>
      <c r="BF77" s="474"/>
      <c r="BG77" s="615"/>
      <c r="BH77" s="615"/>
      <c r="BI77" s="474"/>
      <c r="BJ77" s="615"/>
      <c r="BK77" s="615"/>
      <c r="BL77" s="615"/>
      <c r="BM77" s="615"/>
      <c r="BN77" s="615"/>
      <c r="BO77" s="474"/>
      <c r="BP77" s="615"/>
      <c r="BQ77" s="615"/>
      <c r="BR77" s="474"/>
      <c r="BS77" s="615"/>
      <c r="BT77" s="615"/>
      <c r="BU77" s="615"/>
      <c r="BV77" s="615"/>
      <c r="BW77" s="615"/>
      <c r="BX77" s="615"/>
      <c r="BY77" s="615"/>
      <c r="BZ77" s="615"/>
      <c r="CA77" s="474"/>
      <c r="CB77" s="615"/>
      <c r="CC77" s="618"/>
      <c r="CD77" s="615"/>
      <c r="CE77" s="615"/>
      <c r="CF77" s="615"/>
      <c r="CG77" s="615"/>
      <c r="CH77" s="615"/>
      <c r="CI77" s="615"/>
      <c r="CJ77" s="474"/>
      <c r="CK77" s="615"/>
      <c r="CL77" s="615"/>
      <c r="CM77" s="615"/>
      <c r="CN77" s="615"/>
      <c r="CO77" s="615"/>
      <c r="CP77" s="615"/>
      <c r="CQ77" s="615"/>
      <c r="CR77" s="615"/>
      <c r="CS77" s="615"/>
      <c r="CT77" s="615"/>
      <c r="CU77" s="615"/>
      <c r="CV77" s="635">
        <f t="shared" si="38"/>
        <v>0</v>
      </c>
      <c r="CW77" s="635">
        <f t="shared" si="39"/>
        <v>2194</v>
      </c>
      <c r="CX77" s="635">
        <f t="shared" si="40"/>
        <v>2194</v>
      </c>
      <c r="CY77" s="463"/>
      <c r="CZ77" s="1"/>
      <c r="DA77" s="418"/>
      <c r="DB77" s="418"/>
      <c r="DD77" s="418"/>
      <c r="DE77" s="418"/>
      <c r="DF77" s="418"/>
    </row>
    <row r="78" spans="1:110" customFormat="1" ht="13.5" customHeight="1">
      <c r="A78" s="498"/>
      <c r="B78" s="544" t="s">
        <v>1186</v>
      </c>
      <c r="C78" s="696" t="s">
        <v>1187</v>
      </c>
      <c r="D78" s="599"/>
      <c r="E78" s="599"/>
      <c r="F78" s="600"/>
      <c r="G78" s="469"/>
      <c r="H78" s="470"/>
      <c r="I78" s="470"/>
      <c r="J78" s="470"/>
      <c r="K78" s="470"/>
      <c r="L78" s="470"/>
      <c r="M78" s="470"/>
      <c r="N78" s="470"/>
      <c r="O78" s="470"/>
      <c r="P78" s="470"/>
      <c r="Q78" s="470"/>
      <c r="R78" s="470"/>
      <c r="S78" s="470"/>
      <c r="T78" s="470"/>
      <c r="U78" s="470"/>
      <c r="V78" s="470"/>
      <c r="W78" s="470"/>
      <c r="X78" s="470"/>
      <c r="Y78" s="470"/>
      <c r="Z78" s="470"/>
      <c r="AA78" s="470"/>
      <c r="AB78" s="470"/>
      <c r="AC78" s="470"/>
      <c r="AD78" s="470"/>
      <c r="AE78" s="470"/>
      <c r="AF78" s="470"/>
      <c r="AG78" s="470"/>
      <c r="AH78" s="470"/>
      <c r="AI78" s="470"/>
      <c r="AJ78" s="470"/>
      <c r="AK78" s="470"/>
      <c r="AL78" s="470"/>
      <c r="AM78" s="470"/>
      <c r="AN78" s="481"/>
      <c r="AO78" s="615"/>
      <c r="AP78" s="615"/>
      <c r="AQ78" s="481"/>
      <c r="AR78" s="615"/>
      <c r="AS78" s="615"/>
      <c r="AT78" s="470"/>
      <c r="AU78" s="470"/>
      <c r="AV78" s="470"/>
      <c r="AW78" s="470"/>
      <c r="AX78" s="470"/>
      <c r="AY78" s="470"/>
      <c r="AZ78" s="470"/>
      <c r="BA78" s="470"/>
      <c r="BB78" s="470"/>
      <c r="BC78" s="470"/>
      <c r="BD78" s="470"/>
      <c r="BE78" s="470"/>
      <c r="BF78" s="470"/>
      <c r="BG78" s="470"/>
      <c r="BH78" s="470"/>
      <c r="BI78" s="470"/>
      <c r="BJ78" s="470"/>
      <c r="BK78" s="470"/>
      <c r="BL78" s="470"/>
      <c r="BM78" s="470"/>
      <c r="BN78" s="470"/>
      <c r="BO78" s="470"/>
      <c r="BP78" s="470"/>
      <c r="BQ78" s="470"/>
      <c r="BR78" s="470"/>
      <c r="BS78" s="470"/>
      <c r="BT78" s="470"/>
      <c r="BU78" s="470"/>
      <c r="BV78" s="470"/>
      <c r="BW78" s="470"/>
      <c r="BX78" s="470"/>
      <c r="BY78" s="470"/>
      <c r="BZ78" s="470"/>
      <c r="CA78" s="470"/>
      <c r="CB78" s="470"/>
      <c r="CC78" s="471"/>
      <c r="CD78" s="470"/>
      <c r="CE78" s="470"/>
      <c r="CF78" s="470"/>
      <c r="CG78" s="470"/>
      <c r="CH78" s="470"/>
      <c r="CI78" s="470"/>
      <c r="CJ78" s="470"/>
      <c r="CK78" s="470"/>
      <c r="CL78" s="470"/>
      <c r="CM78" s="470"/>
      <c r="CN78" s="470"/>
      <c r="CO78" s="470"/>
      <c r="CP78" s="470"/>
      <c r="CQ78" s="470"/>
      <c r="CR78" s="470"/>
      <c r="CS78" s="470"/>
      <c r="CT78" s="470"/>
      <c r="CU78" s="470"/>
      <c r="CV78" s="635">
        <f t="shared" si="38"/>
        <v>0</v>
      </c>
      <c r="CW78" s="635">
        <f t="shared" si="39"/>
        <v>0</v>
      </c>
      <c r="CX78" s="635">
        <f t="shared" si="40"/>
        <v>0</v>
      </c>
      <c r="CY78" s="463"/>
      <c r="CZ78" s="1"/>
      <c r="DA78" s="418"/>
      <c r="DB78" s="418"/>
      <c r="DD78" s="418"/>
      <c r="DE78" s="418"/>
      <c r="DF78" s="418"/>
    </row>
    <row r="79" spans="1:110" customFormat="1" ht="13.5" customHeight="1" thickBot="1">
      <c r="A79" s="499"/>
      <c r="B79" s="545" t="s">
        <v>1188</v>
      </c>
      <c r="C79" s="697" t="s">
        <v>1189</v>
      </c>
      <c r="D79" s="599"/>
      <c r="E79" s="599"/>
      <c r="F79" s="600"/>
      <c r="G79" s="480"/>
      <c r="H79" s="615"/>
      <c r="I79" s="615"/>
      <c r="J79" s="481"/>
      <c r="K79" s="615"/>
      <c r="L79" s="615"/>
      <c r="M79" s="615"/>
      <c r="N79" s="615"/>
      <c r="O79" s="615"/>
      <c r="P79" s="615"/>
      <c r="Q79" s="615"/>
      <c r="R79" s="615"/>
      <c r="S79" s="615"/>
      <c r="T79" s="615"/>
      <c r="U79" s="615"/>
      <c r="V79" s="481"/>
      <c r="W79" s="615"/>
      <c r="X79" s="615"/>
      <c r="Y79" s="481"/>
      <c r="Z79" s="615"/>
      <c r="AA79" s="615"/>
      <c r="AB79" s="481"/>
      <c r="AC79" s="615"/>
      <c r="AD79" s="615"/>
      <c r="AE79" s="481"/>
      <c r="AF79" s="615"/>
      <c r="AG79" s="615"/>
      <c r="AH79" s="481"/>
      <c r="AI79" s="615"/>
      <c r="AJ79" s="615"/>
      <c r="AK79" s="481"/>
      <c r="AL79" s="615"/>
      <c r="AM79" s="615"/>
      <c r="AN79" s="481"/>
      <c r="AO79" s="615"/>
      <c r="AP79" s="615"/>
      <c r="AQ79" s="481"/>
      <c r="AR79" s="615"/>
      <c r="AS79" s="615"/>
      <c r="AT79" s="615"/>
      <c r="AU79" s="615"/>
      <c r="AV79" s="615"/>
      <c r="AW79" s="481"/>
      <c r="AX79" s="615"/>
      <c r="AY79" s="615"/>
      <c r="AZ79" s="481"/>
      <c r="BA79" s="615"/>
      <c r="BB79" s="615"/>
      <c r="BC79" s="481"/>
      <c r="BD79" s="615"/>
      <c r="BE79" s="615"/>
      <c r="BF79" s="481"/>
      <c r="BG79" s="615"/>
      <c r="BH79" s="615"/>
      <c r="BI79" s="481"/>
      <c r="BJ79" s="615"/>
      <c r="BK79" s="615"/>
      <c r="BL79" s="615"/>
      <c r="BM79" s="615"/>
      <c r="BN79" s="615"/>
      <c r="BO79" s="481"/>
      <c r="BP79" s="615"/>
      <c r="BQ79" s="615"/>
      <c r="BR79" s="481"/>
      <c r="BS79" s="615"/>
      <c r="BT79" s="615"/>
      <c r="BU79" s="615"/>
      <c r="BV79" s="615"/>
      <c r="BW79" s="615"/>
      <c r="BX79" s="615"/>
      <c r="BY79" s="615"/>
      <c r="BZ79" s="615"/>
      <c r="CA79" s="481"/>
      <c r="CB79" s="615"/>
      <c r="CC79" s="618"/>
      <c r="CD79" s="615"/>
      <c r="CE79" s="615"/>
      <c r="CF79" s="615"/>
      <c r="CG79" s="615"/>
      <c r="CH79" s="615"/>
      <c r="CI79" s="615"/>
      <c r="CJ79" s="481"/>
      <c r="CK79" s="615"/>
      <c r="CL79" s="615"/>
      <c r="CM79" s="615"/>
      <c r="CN79" s="615"/>
      <c r="CO79" s="615"/>
      <c r="CP79" s="615"/>
      <c r="CQ79" s="615"/>
      <c r="CR79" s="615"/>
      <c r="CS79" s="615"/>
      <c r="CT79" s="615"/>
      <c r="CU79" s="615"/>
      <c r="CV79" s="635">
        <f t="shared" si="38"/>
        <v>0</v>
      </c>
      <c r="CW79" s="635">
        <f t="shared" si="39"/>
        <v>0</v>
      </c>
      <c r="CX79" s="635">
        <f t="shared" si="40"/>
        <v>0</v>
      </c>
      <c r="CY79" s="463"/>
      <c r="CZ79" s="1"/>
      <c r="DA79" s="418"/>
      <c r="DB79" s="418"/>
      <c r="DD79" s="418"/>
      <c r="DE79" s="418"/>
      <c r="DF79" s="418"/>
    </row>
    <row r="80" spans="1:110" customFormat="1" ht="13.5" customHeight="1" thickBot="1">
      <c r="A80" s="499"/>
      <c r="B80" s="546" t="s">
        <v>1190</v>
      </c>
      <c r="C80" s="698" t="s">
        <v>1191</v>
      </c>
      <c r="D80" s="580">
        <v>0</v>
      </c>
      <c r="E80" s="580">
        <v>0</v>
      </c>
      <c r="F80" s="580">
        <v>0</v>
      </c>
      <c r="G80" s="580">
        <v>0</v>
      </c>
      <c r="H80" s="580">
        <v>0</v>
      </c>
      <c r="I80" s="580">
        <v>0</v>
      </c>
      <c r="J80" s="580">
        <v>0</v>
      </c>
      <c r="K80" s="580">
        <v>0</v>
      </c>
      <c r="L80" s="580">
        <v>0</v>
      </c>
      <c r="M80" s="580"/>
      <c r="N80" s="580"/>
      <c r="O80" s="580"/>
      <c r="P80" s="580"/>
      <c r="Q80" s="580"/>
      <c r="R80" s="580"/>
      <c r="S80" s="580"/>
      <c r="T80" s="580"/>
      <c r="U80" s="580"/>
      <c r="V80" s="580">
        <v>0</v>
      </c>
      <c r="W80" s="580">
        <v>0</v>
      </c>
      <c r="X80" s="580">
        <v>0</v>
      </c>
      <c r="Y80" s="580">
        <v>0</v>
      </c>
      <c r="Z80" s="580">
        <v>0</v>
      </c>
      <c r="AA80" s="580">
        <v>0</v>
      </c>
      <c r="AB80" s="580">
        <v>0</v>
      </c>
      <c r="AC80" s="580">
        <v>0</v>
      </c>
      <c r="AD80" s="580">
        <v>0</v>
      </c>
      <c r="AE80" s="580">
        <v>0</v>
      </c>
      <c r="AF80" s="580">
        <v>0</v>
      </c>
      <c r="AG80" s="580">
        <v>0</v>
      </c>
      <c r="AH80" s="580">
        <v>0</v>
      </c>
      <c r="AI80" s="580">
        <v>0</v>
      </c>
      <c r="AJ80" s="580">
        <v>0</v>
      </c>
      <c r="AK80" s="580">
        <v>0</v>
      </c>
      <c r="AL80" s="580">
        <v>0</v>
      </c>
      <c r="AM80" s="580">
        <v>0</v>
      </c>
      <c r="AN80" s="481"/>
      <c r="AO80" s="615"/>
      <c r="AP80" s="615"/>
      <c r="AQ80" s="481"/>
      <c r="AR80" s="615"/>
      <c r="AS80" s="615"/>
      <c r="AT80" s="580">
        <v>0</v>
      </c>
      <c r="AU80" s="580">
        <v>0</v>
      </c>
      <c r="AV80" s="580">
        <v>0</v>
      </c>
      <c r="AW80" s="580">
        <v>0</v>
      </c>
      <c r="AX80" s="580">
        <v>0</v>
      </c>
      <c r="AY80" s="580">
        <v>0</v>
      </c>
      <c r="AZ80" s="580">
        <v>0</v>
      </c>
      <c r="BA80" s="580">
        <v>0</v>
      </c>
      <c r="BB80" s="580">
        <v>0</v>
      </c>
      <c r="BC80" s="580">
        <v>0</v>
      </c>
      <c r="BD80" s="580">
        <v>0</v>
      </c>
      <c r="BE80" s="580">
        <v>0</v>
      </c>
      <c r="BF80" s="580">
        <v>0</v>
      </c>
      <c r="BG80" s="580">
        <v>0</v>
      </c>
      <c r="BH80" s="580">
        <v>0</v>
      </c>
      <c r="BI80" s="580">
        <v>0</v>
      </c>
      <c r="BJ80" s="580">
        <v>0</v>
      </c>
      <c r="BK80" s="580">
        <v>0</v>
      </c>
      <c r="BL80" s="580">
        <v>0</v>
      </c>
      <c r="BM80" s="580">
        <v>0</v>
      </c>
      <c r="BN80" s="580">
        <v>0</v>
      </c>
      <c r="BO80" s="580">
        <v>0</v>
      </c>
      <c r="BP80" s="580">
        <v>0</v>
      </c>
      <c r="BQ80" s="580">
        <v>0</v>
      </c>
      <c r="BR80" s="580">
        <v>0</v>
      </c>
      <c r="BS80" s="580">
        <v>0</v>
      </c>
      <c r="BT80" s="580">
        <v>0</v>
      </c>
      <c r="BU80" s="580">
        <v>0</v>
      </c>
      <c r="BV80" s="580">
        <v>0</v>
      </c>
      <c r="BW80" s="580">
        <v>0</v>
      </c>
      <c r="BX80" s="580">
        <v>0</v>
      </c>
      <c r="BY80" s="580">
        <v>0</v>
      </c>
      <c r="BZ80" s="580">
        <v>0</v>
      </c>
      <c r="CA80" s="580">
        <v>0</v>
      </c>
      <c r="CB80" s="580">
        <v>0</v>
      </c>
      <c r="CC80" s="580">
        <v>0</v>
      </c>
      <c r="CD80" s="580"/>
      <c r="CE80" s="580"/>
      <c r="CF80" s="580"/>
      <c r="CG80" s="580"/>
      <c r="CH80" s="580"/>
      <c r="CI80" s="580"/>
      <c r="CJ80" s="580">
        <v>0</v>
      </c>
      <c r="CK80" s="580">
        <v>0</v>
      </c>
      <c r="CL80" s="580">
        <v>0</v>
      </c>
      <c r="CM80" s="580"/>
      <c r="CN80" s="580"/>
      <c r="CO80" s="580"/>
      <c r="CP80" s="580"/>
      <c r="CQ80" s="580"/>
      <c r="CR80" s="580"/>
      <c r="CS80" s="580"/>
      <c r="CT80" s="580"/>
      <c r="CU80" s="580"/>
      <c r="CV80" s="635">
        <f t="shared" si="38"/>
        <v>0</v>
      </c>
      <c r="CW80" s="635">
        <f t="shared" si="39"/>
        <v>0</v>
      </c>
      <c r="CX80" s="635">
        <f t="shared" si="40"/>
        <v>0</v>
      </c>
      <c r="CY80" s="463"/>
      <c r="CZ80" s="1"/>
      <c r="DA80" s="418"/>
      <c r="DB80" s="418"/>
      <c r="DD80" s="418"/>
      <c r="DE80" s="418"/>
      <c r="DF80" s="418"/>
    </row>
    <row r="81" spans="1:110" customFormat="1" ht="13.5" customHeight="1">
      <c r="A81" s="499"/>
      <c r="B81" s="547" t="s">
        <v>1192</v>
      </c>
      <c r="C81" s="695" t="s">
        <v>1193</v>
      </c>
      <c r="D81" s="599">
        <v>0</v>
      </c>
      <c r="E81" s="599">
        <v>0</v>
      </c>
      <c r="F81" s="600">
        <v>0</v>
      </c>
      <c r="G81" s="480"/>
      <c r="H81" s="615"/>
      <c r="I81" s="615"/>
      <c r="J81" s="481"/>
      <c r="K81" s="615"/>
      <c r="L81" s="615"/>
      <c r="M81" s="615"/>
      <c r="N81" s="615"/>
      <c r="O81" s="615"/>
      <c r="P81" s="615"/>
      <c r="Q81" s="615"/>
      <c r="R81" s="615"/>
      <c r="S81" s="615"/>
      <c r="T81" s="615"/>
      <c r="U81" s="615"/>
      <c r="V81" s="481"/>
      <c r="W81" s="615"/>
      <c r="X81" s="615"/>
      <c r="Y81" s="481"/>
      <c r="Z81" s="615"/>
      <c r="AA81" s="615"/>
      <c r="AB81" s="481"/>
      <c r="AC81" s="615"/>
      <c r="AD81" s="615"/>
      <c r="AE81" s="481"/>
      <c r="AF81" s="615"/>
      <c r="AG81" s="615"/>
      <c r="AH81" s="481"/>
      <c r="AI81" s="615"/>
      <c r="AJ81" s="615"/>
      <c r="AK81" s="481"/>
      <c r="AL81" s="615"/>
      <c r="AM81" s="615"/>
      <c r="AN81" s="481"/>
      <c r="AO81" s="615"/>
      <c r="AP81" s="615"/>
      <c r="AQ81" s="481"/>
      <c r="AR81" s="615"/>
      <c r="AS81" s="615"/>
      <c r="AT81" s="615"/>
      <c r="AU81" s="615"/>
      <c r="AV81" s="615"/>
      <c r="AW81" s="481"/>
      <c r="AX81" s="615"/>
      <c r="AY81" s="615"/>
      <c r="AZ81" s="481"/>
      <c r="BA81" s="615"/>
      <c r="BB81" s="615"/>
      <c r="BC81" s="481"/>
      <c r="BD81" s="615"/>
      <c r="BE81" s="615"/>
      <c r="BF81" s="481"/>
      <c r="BG81" s="615"/>
      <c r="BH81" s="615"/>
      <c r="BI81" s="481"/>
      <c r="BJ81" s="615"/>
      <c r="BK81" s="615"/>
      <c r="BL81" s="615"/>
      <c r="BM81" s="615"/>
      <c r="BN81" s="615"/>
      <c r="BO81" s="481"/>
      <c r="BP81" s="615"/>
      <c r="BQ81" s="615"/>
      <c r="BR81" s="481"/>
      <c r="BS81" s="615"/>
      <c r="BT81" s="615"/>
      <c r="BU81" s="615"/>
      <c r="BV81" s="615"/>
      <c r="BW81" s="615"/>
      <c r="BX81" s="615"/>
      <c r="BY81" s="615"/>
      <c r="BZ81" s="615"/>
      <c r="CA81" s="481"/>
      <c r="CB81" s="615"/>
      <c r="CC81" s="618"/>
      <c r="CD81" s="615"/>
      <c r="CE81" s="615"/>
      <c r="CF81" s="615"/>
      <c r="CG81" s="615"/>
      <c r="CH81" s="615"/>
      <c r="CI81" s="615"/>
      <c r="CJ81" s="481"/>
      <c r="CK81" s="615"/>
      <c r="CL81" s="615"/>
      <c r="CM81" s="615"/>
      <c r="CN81" s="615"/>
      <c r="CO81" s="615"/>
      <c r="CP81" s="615"/>
      <c r="CQ81" s="615"/>
      <c r="CR81" s="615"/>
      <c r="CS81" s="615"/>
      <c r="CT81" s="615"/>
      <c r="CU81" s="615"/>
      <c r="CV81" s="635">
        <f t="shared" si="38"/>
        <v>0</v>
      </c>
      <c r="CW81" s="635">
        <f t="shared" si="39"/>
        <v>0</v>
      </c>
      <c r="CX81" s="635">
        <f t="shared" si="40"/>
        <v>0</v>
      </c>
      <c r="CY81" s="463"/>
      <c r="CZ81" s="1"/>
      <c r="DA81" s="418"/>
      <c r="DB81" s="418"/>
      <c r="DD81" s="418"/>
      <c r="DE81" s="418"/>
      <c r="DF81" s="418"/>
    </row>
    <row r="82" spans="1:110" customFormat="1" ht="13.5" customHeight="1">
      <c r="A82" s="499"/>
      <c r="B82" s="548" t="s">
        <v>1194</v>
      </c>
      <c r="C82" s="696" t="s">
        <v>1195</v>
      </c>
      <c r="D82" s="599">
        <v>0</v>
      </c>
      <c r="E82" s="599">
        <v>0</v>
      </c>
      <c r="F82" s="600">
        <v>0</v>
      </c>
      <c r="G82" s="480"/>
      <c r="H82" s="615"/>
      <c r="I82" s="615"/>
      <c r="J82" s="481"/>
      <c r="K82" s="615"/>
      <c r="L82" s="615"/>
      <c r="M82" s="615"/>
      <c r="N82" s="615"/>
      <c r="O82" s="615"/>
      <c r="P82" s="615"/>
      <c r="Q82" s="615"/>
      <c r="R82" s="615"/>
      <c r="S82" s="615"/>
      <c r="T82" s="615"/>
      <c r="U82" s="615"/>
      <c r="V82" s="481"/>
      <c r="W82" s="615"/>
      <c r="X82" s="615"/>
      <c r="Y82" s="481"/>
      <c r="Z82" s="615"/>
      <c r="AA82" s="615"/>
      <c r="AB82" s="481"/>
      <c r="AC82" s="615"/>
      <c r="AD82" s="615"/>
      <c r="AE82" s="481"/>
      <c r="AF82" s="615"/>
      <c r="AG82" s="615"/>
      <c r="AH82" s="481"/>
      <c r="AI82" s="615"/>
      <c r="AJ82" s="615"/>
      <c r="AK82" s="481"/>
      <c r="AL82" s="615"/>
      <c r="AM82" s="615"/>
      <c r="AN82" s="481"/>
      <c r="AO82" s="615"/>
      <c r="AP82" s="615"/>
      <c r="AQ82" s="481"/>
      <c r="AR82" s="615"/>
      <c r="AS82" s="615"/>
      <c r="AT82" s="615"/>
      <c r="AU82" s="615"/>
      <c r="AV82" s="615"/>
      <c r="AW82" s="481"/>
      <c r="AX82" s="615"/>
      <c r="AY82" s="615"/>
      <c r="AZ82" s="481"/>
      <c r="BA82" s="615"/>
      <c r="BB82" s="615"/>
      <c r="BC82" s="481"/>
      <c r="BD82" s="615"/>
      <c r="BE82" s="615"/>
      <c r="BF82" s="481"/>
      <c r="BG82" s="615"/>
      <c r="BH82" s="615"/>
      <c r="BI82" s="481"/>
      <c r="BJ82" s="615"/>
      <c r="BK82" s="615"/>
      <c r="BL82" s="615"/>
      <c r="BM82" s="615"/>
      <c r="BN82" s="615"/>
      <c r="BO82" s="481"/>
      <c r="BP82" s="615"/>
      <c r="BQ82" s="615"/>
      <c r="BR82" s="481"/>
      <c r="BS82" s="615"/>
      <c r="BT82" s="615"/>
      <c r="BU82" s="615"/>
      <c r="BV82" s="615"/>
      <c r="BW82" s="615"/>
      <c r="BX82" s="615"/>
      <c r="BY82" s="615"/>
      <c r="BZ82" s="615"/>
      <c r="CA82" s="481"/>
      <c r="CB82" s="615"/>
      <c r="CC82" s="618"/>
      <c r="CD82" s="615"/>
      <c r="CE82" s="615"/>
      <c r="CF82" s="615"/>
      <c r="CG82" s="615"/>
      <c r="CH82" s="615"/>
      <c r="CI82" s="615"/>
      <c r="CJ82" s="481"/>
      <c r="CK82" s="615"/>
      <c r="CL82" s="615"/>
      <c r="CM82" s="615"/>
      <c r="CN82" s="615"/>
      <c r="CO82" s="615"/>
      <c r="CP82" s="615"/>
      <c r="CQ82" s="615"/>
      <c r="CR82" s="615"/>
      <c r="CS82" s="615"/>
      <c r="CT82" s="615"/>
      <c r="CU82" s="615"/>
      <c r="CV82" s="635">
        <f t="shared" si="38"/>
        <v>0</v>
      </c>
      <c r="CW82" s="635">
        <f t="shared" si="39"/>
        <v>0</v>
      </c>
      <c r="CX82" s="635">
        <f t="shared" si="40"/>
        <v>0</v>
      </c>
      <c r="CY82" s="463"/>
      <c r="CZ82" s="1"/>
      <c r="DA82" s="418"/>
      <c r="DB82" s="418"/>
      <c r="DD82" s="418"/>
      <c r="DE82" s="418"/>
      <c r="DF82" s="418"/>
    </row>
    <row r="83" spans="1:110" customFormat="1" ht="20.25" customHeight="1">
      <c r="A83" s="499"/>
      <c r="B83" s="548" t="s">
        <v>1196</v>
      </c>
      <c r="C83" s="696" t="s">
        <v>1197</v>
      </c>
      <c r="D83" s="599">
        <v>0</v>
      </c>
      <c r="E83" s="599">
        <v>0</v>
      </c>
      <c r="F83" s="600">
        <v>0</v>
      </c>
      <c r="G83" s="480"/>
      <c r="H83" s="615"/>
      <c r="I83" s="615"/>
      <c r="J83" s="481"/>
      <c r="K83" s="615"/>
      <c r="L83" s="615"/>
      <c r="M83" s="615"/>
      <c r="N83" s="615"/>
      <c r="O83" s="615"/>
      <c r="P83" s="615"/>
      <c r="Q83" s="615"/>
      <c r="R83" s="615"/>
      <c r="S83" s="615"/>
      <c r="T83" s="615"/>
      <c r="U83" s="615"/>
      <c r="V83" s="481"/>
      <c r="W83" s="615"/>
      <c r="X83" s="615"/>
      <c r="Y83" s="481"/>
      <c r="Z83" s="615"/>
      <c r="AA83" s="615"/>
      <c r="AB83" s="481"/>
      <c r="AC83" s="615"/>
      <c r="AD83" s="615"/>
      <c r="AE83" s="481"/>
      <c r="AF83" s="615"/>
      <c r="AG83" s="615"/>
      <c r="AH83" s="481"/>
      <c r="AI83" s="615"/>
      <c r="AJ83" s="615"/>
      <c r="AK83" s="481"/>
      <c r="AL83" s="615"/>
      <c r="AM83" s="615"/>
      <c r="AN83" s="481"/>
      <c r="AO83" s="615"/>
      <c r="AP83" s="615"/>
      <c r="AQ83" s="481"/>
      <c r="AR83" s="615"/>
      <c r="AS83" s="615"/>
      <c r="AT83" s="615"/>
      <c r="AU83" s="615"/>
      <c r="AV83" s="615"/>
      <c r="AW83" s="481"/>
      <c r="AX83" s="615"/>
      <c r="AY83" s="615"/>
      <c r="AZ83" s="481"/>
      <c r="BA83" s="615"/>
      <c r="BB83" s="615"/>
      <c r="BC83" s="481"/>
      <c r="BD83" s="615"/>
      <c r="BE83" s="615"/>
      <c r="BF83" s="481"/>
      <c r="BG83" s="615"/>
      <c r="BH83" s="615"/>
      <c r="BI83" s="481"/>
      <c r="BJ83" s="615"/>
      <c r="BK83" s="615"/>
      <c r="BL83" s="615"/>
      <c r="BM83" s="615"/>
      <c r="BN83" s="615"/>
      <c r="BO83" s="481"/>
      <c r="BP83" s="615"/>
      <c r="BQ83" s="615"/>
      <c r="BR83" s="481"/>
      <c r="BS83" s="615"/>
      <c r="BT83" s="615"/>
      <c r="BU83" s="615"/>
      <c r="BV83" s="615"/>
      <c r="BW83" s="615"/>
      <c r="BX83" s="615"/>
      <c r="BY83" s="615"/>
      <c r="BZ83" s="615"/>
      <c r="CA83" s="481"/>
      <c r="CB83" s="615"/>
      <c r="CC83" s="618"/>
      <c r="CD83" s="615"/>
      <c r="CE83" s="615"/>
      <c r="CF83" s="615"/>
      <c r="CG83" s="615"/>
      <c r="CH83" s="615"/>
      <c r="CI83" s="615"/>
      <c r="CJ83" s="481"/>
      <c r="CK83" s="615"/>
      <c r="CL83" s="615"/>
      <c r="CM83" s="615"/>
      <c r="CN83" s="615"/>
      <c r="CO83" s="615"/>
      <c r="CP83" s="615"/>
      <c r="CQ83" s="615"/>
      <c r="CR83" s="615"/>
      <c r="CS83" s="615"/>
      <c r="CT83" s="615"/>
      <c r="CU83" s="615"/>
      <c r="CV83" s="635">
        <f t="shared" si="38"/>
        <v>0</v>
      </c>
      <c r="CW83" s="635">
        <f t="shared" si="39"/>
        <v>0</v>
      </c>
      <c r="CX83" s="635">
        <f t="shared" si="40"/>
        <v>0</v>
      </c>
      <c r="CY83" s="463"/>
      <c r="CZ83" s="1"/>
      <c r="DA83" s="418"/>
      <c r="DB83" s="418"/>
      <c r="DD83" s="418"/>
      <c r="DE83" s="418"/>
      <c r="DF83" s="418"/>
    </row>
    <row r="84" spans="1:110" customFormat="1" ht="19.5" customHeight="1" thickBot="1">
      <c r="A84" s="499"/>
      <c r="B84" s="549" t="s">
        <v>1198</v>
      </c>
      <c r="C84" s="697" t="s">
        <v>1199</v>
      </c>
      <c r="D84" s="599">
        <v>0</v>
      </c>
      <c r="E84" s="599">
        <v>0</v>
      </c>
      <c r="F84" s="600">
        <v>0</v>
      </c>
      <c r="G84" s="480"/>
      <c r="H84" s="615"/>
      <c r="I84" s="615"/>
      <c r="J84" s="481"/>
      <c r="K84" s="615"/>
      <c r="L84" s="615"/>
      <c r="M84" s="615"/>
      <c r="N84" s="615"/>
      <c r="O84" s="615"/>
      <c r="P84" s="615"/>
      <c r="Q84" s="615"/>
      <c r="R84" s="615"/>
      <c r="S84" s="615"/>
      <c r="T84" s="615"/>
      <c r="U84" s="615"/>
      <c r="V84" s="481"/>
      <c r="W84" s="615"/>
      <c r="X84" s="615"/>
      <c r="Y84" s="481"/>
      <c r="Z84" s="615"/>
      <c r="AA84" s="615"/>
      <c r="AB84" s="481"/>
      <c r="AC84" s="615"/>
      <c r="AD84" s="615"/>
      <c r="AE84" s="481"/>
      <c r="AF84" s="615"/>
      <c r="AG84" s="615"/>
      <c r="AH84" s="481"/>
      <c r="AI84" s="615"/>
      <c r="AJ84" s="615"/>
      <c r="AK84" s="481"/>
      <c r="AL84" s="615"/>
      <c r="AM84" s="615"/>
      <c r="AN84" s="481"/>
      <c r="AO84" s="615"/>
      <c r="AP84" s="615"/>
      <c r="AQ84" s="481"/>
      <c r="AR84" s="615"/>
      <c r="AS84" s="615"/>
      <c r="AT84" s="615"/>
      <c r="AU84" s="615"/>
      <c r="AV84" s="615"/>
      <c r="AW84" s="481"/>
      <c r="AX84" s="615"/>
      <c r="AY84" s="615"/>
      <c r="AZ84" s="481"/>
      <c r="BA84" s="615"/>
      <c r="BB84" s="615"/>
      <c r="BC84" s="481"/>
      <c r="BD84" s="615"/>
      <c r="BE84" s="615"/>
      <c r="BF84" s="481"/>
      <c r="BG84" s="615"/>
      <c r="BH84" s="615"/>
      <c r="BI84" s="481"/>
      <c r="BJ84" s="615"/>
      <c r="BK84" s="615"/>
      <c r="BL84" s="615"/>
      <c r="BM84" s="615"/>
      <c r="BN84" s="615"/>
      <c r="BO84" s="481"/>
      <c r="BP84" s="615"/>
      <c r="BQ84" s="615"/>
      <c r="BR84" s="481"/>
      <c r="BS84" s="615"/>
      <c r="BT84" s="615"/>
      <c r="BU84" s="615"/>
      <c r="BV84" s="615"/>
      <c r="BW84" s="615"/>
      <c r="BX84" s="615"/>
      <c r="BY84" s="615"/>
      <c r="BZ84" s="615"/>
      <c r="CA84" s="481"/>
      <c r="CB84" s="615"/>
      <c r="CC84" s="618"/>
      <c r="CD84" s="615"/>
      <c r="CE84" s="615"/>
      <c r="CF84" s="615"/>
      <c r="CG84" s="615"/>
      <c r="CH84" s="615"/>
      <c r="CI84" s="615"/>
      <c r="CJ84" s="481"/>
      <c r="CK84" s="615"/>
      <c r="CL84" s="615"/>
      <c r="CM84" s="615"/>
      <c r="CN84" s="615"/>
      <c r="CO84" s="615"/>
      <c r="CP84" s="615"/>
      <c r="CQ84" s="615"/>
      <c r="CR84" s="615"/>
      <c r="CS84" s="615"/>
      <c r="CT84" s="615"/>
      <c r="CU84" s="615"/>
      <c r="CV84" s="635">
        <f t="shared" si="38"/>
        <v>0</v>
      </c>
      <c r="CW84" s="635">
        <f t="shared" si="39"/>
        <v>0</v>
      </c>
      <c r="CX84" s="635">
        <f t="shared" si="40"/>
        <v>0</v>
      </c>
      <c r="CY84" s="463"/>
      <c r="CZ84" s="1"/>
      <c r="DA84" s="418"/>
      <c r="DB84" s="418"/>
      <c r="DD84" s="418"/>
      <c r="DE84" s="418"/>
      <c r="DF84" s="418"/>
    </row>
    <row r="85" spans="1:110" customFormat="1" ht="13.5" customHeight="1" thickBot="1">
      <c r="A85" s="499"/>
      <c r="B85" s="546" t="s">
        <v>1200</v>
      </c>
      <c r="C85" s="698" t="s">
        <v>1201</v>
      </c>
      <c r="D85" s="605">
        <v>0</v>
      </c>
      <c r="E85" s="605">
        <v>0</v>
      </c>
      <c r="F85" s="605">
        <v>0</v>
      </c>
      <c r="G85" s="605">
        <v>0</v>
      </c>
      <c r="H85" s="605">
        <v>0</v>
      </c>
      <c r="I85" s="605">
        <v>0</v>
      </c>
      <c r="J85" s="605">
        <v>0</v>
      </c>
      <c r="K85" s="605">
        <v>0</v>
      </c>
      <c r="L85" s="605">
        <v>0</v>
      </c>
      <c r="M85" s="605"/>
      <c r="N85" s="605"/>
      <c r="O85" s="605"/>
      <c r="P85" s="605"/>
      <c r="Q85" s="605"/>
      <c r="R85" s="605"/>
      <c r="S85" s="605"/>
      <c r="T85" s="605"/>
      <c r="U85" s="605"/>
      <c r="V85" s="605">
        <v>0</v>
      </c>
      <c r="W85" s="605">
        <v>0</v>
      </c>
      <c r="X85" s="605">
        <v>0</v>
      </c>
      <c r="Y85" s="605">
        <v>0</v>
      </c>
      <c r="Z85" s="605">
        <v>0</v>
      </c>
      <c r="AA85" s="605">
        <v>0</v>
      </c>
      <c r="AB85" s="605">
        <v>0</v>
      </c>
      <c r="AC85" s="605">
        <v>0</v>
      </c>
      <c r="AD85" s="605">
        <v>0</v>
      </c>
      <c r="AE85" s="605">
        <v>0</v>
      </c>
      <c r="AF85" s="605">
        <v>0</v>
      </c>
      <c r="AG85" s="605">
        <v>0</v>
      </c>
      <c r="AH85" s="605">
        <v>0</v>
      </c>
      <c r="AI85" s="605">
        <v>0</v>
      </c>
      <c r="AJ85" s="605">
        <v>0</v>
      </c>
      <c r="AK85" s="605">
        <v>0</v>
      </c>
      <c r="AL85" s="605">
        <v>0</v>
      </c>
      <c r="AM85" s="605">
        <v>0</v>
      </c>
      <c r="AN85" s="481"/>
      <c r="AO85" s="615"/>
      <c r="AP85" s="615"/>
      <c r="AQ85" s="481"/>
      <c r="AR85" s="615"/>
      <c r="AS85" s="615"/>
      <c r="AT85" s="605">
        <v>0</v>
      </c>
      <c r="AU85" s="605">
        <v>0</v>
      </c>
      <c r="AV85" s="605">
        <v>0</v>
      </c>
      <c r="AW85" s="605">
        <v>0</v>
      </c>
      <c r="AX85" s="605">
        <v>0</v>
      </c>
      <c r="AY85" s="605">
        <v>0</v>
      </c>
      <c r="AZ85" s="605">
        <v>0</v>
      </c>
      <c r="BA85" s="605">
        <v>0</v>
      </c>
      <c r="BB85" s="605">
        <v>0</v>
      </c>
      <c r="BC85" s="605">
        <v>0</v>
      </c>
      <c r="BD85" s="605">
        <v>0</v>
      </c>
      <c r="BE85" s="605">
        <v>0</v>
      </c>
      <c r="BF85" s="605">
        <v>0</v>
      </c>
      <c r="BG85" s="605">
        <v>0</v>
      </c>
      <c r="BH85" s="605">
        <v>0</v>
      </c>
      <c r="BI85" s="605">
        <v>0</v>
      </c>
      <c r="BJ85" s="605">
        <v>0</v>
      </c>
      <c r="BK85" s="605">
        <v>0</v>
      </c>
      <c r="BL85" s="605">
        <v>0</v>
      </c>
      <c r="BM85" s="605">
        <v>0</v>
      </c>
      <c r="BN85" s="605">
        <v>0</v>
      </c>
      <c r="BO85" s="605">
        <v>0</v>
      </c>
      <c r="BP85" s="605">
        <v>0</v>
      </c>
      <c r="BQ85" s="605">
        <v>0</v>
      </c>
      <c r="BR85" s="605">
        <v>0</v>
      </c>
      <c r="BS85" s="605">
        <v>0</v>
      </c>
      <c r="BT85" s="605">
        <v>0</v>
      </c>
      <c r="BU85" s="605">
        <v>0</v>
      </c>
      <c r="BV85" s="605">
        <v>0</v>
      </c>
      <c r="BW85" s="605">
        <v>0</v>
      </c>
      <c r="BX85" s="605">
        <v>0</v>
      </c>
      <c r="BY85" s="605">
        <v>0</v>
      </c>
      <c r="BZ85" s="605">
        <v>0</v>
      </c>
      <c r="CA85" s="605">
        <v>0</v>
      </c>
      <c r="CB85" s="605">
        <v>0</v>
      </c>
      <c r="CC85" s="605">
        <v>0</v>
      </c>
      <c r="CD85" s="605"/>
      <c r="CE85" s="605"/>
      <c r="CF85" s="605"/>
      <c r="CG85" s="605"/>
      <c r="CH85" s="605"/>
      <c r="CI85" s="605"/>
      <c r="CJ85" s="605">
        <v>0</v>
      </c>
      <c r="CK85" s="605">
        <v>0</v>
      </c>
      <c r="CL85" s="605">
        <v>0</v>
      </c>
      <c r="CM85" s="605"/>
      <c r="CN85" s="605"/>
      <c r="CO85" s="605"/>
      <c r="CP85" s="605"/>
      <c r="CQ85" s="605"/>
      <c r="CR85" s="605"/>
      <c r="CS85" s="605"/>
      <c r="CT85" s="605"/>
      <c r="CU85" s="605"/>
      <c r="CV85" s="635">
        <f t="shared" si="38"/>
        <v>0</v>
      </c>
      <c r="CW85" s="635">
        <f t="shared" si="39"/>
        <v>0</v>
      </c>
      <c r="CX85" s="635">
        <f t="shared" si="40"/>
        <v>0</v>
      </c>
      <c r="CY85" s="463"/>
      <c r="CZ85" s="1"/>
      <c r="DA85" s="418"/>
      <c r="DB85" s="418"/>
      <c r="DD85" s="418"/>
      <c r="DE85" s="418"/>
      <c r="DF85" s="418"/>
    </row>
    <row r="86" spans="1:110" customFormat="1" ht="13.5" customHeight="1" thickBot="1">
      <c r="A86" s="499"/>
      <c r="B86" s="546" t="s">
        <v>1202</v>
      </c>
      <c r="C86" s="702" t="s">
        <v>1203</v>
      </c>
      <c r="D86" s="589">
        <f t="shared" ref="D86:AI86" si="47">D64+D68+D73+D76+D80+D85</f>
        <v>0</v>
      </c>
      <c r="E86" s="589">
        <f t="shared" si="47"/>
        <v>0</v>
      </c>
      <c r="F86" s="589">
        <f t="shared" si="47"/>
        <v>0</v>
      </c>
      <c r="G86" s="589">
        <f t="shared" si="47"/>
        <v>0</v>
      </c>
      <c r="H86" s="589">
        <f t="shared" si="47"/>
        <v>0</v>
      </c>
      <c r="I86" s="589">
        <f t="shared" si="47"/>
        <v>0</v>
      </c>
      <c r="J86" s="589">
        <f t="shared" si="47"/>
        <v>0</v>
      </c>
      <c r="K86" s="589">
        <f t="shared" si="47"/>
        <v>0</v>
      </c>
      <c r="L86" s="589">
        <f t="shared" si="47"/>
        <v>0</v>
      </c>
      <c r="M86" s="589">
        <f t="shared" si="47"/>
        <v>0</v>
      </c>
      <c r="N86" s="589">
        <f t="shared" si="47"/>
        <v>2194</v>
      </c>
      <c r="O86" s="589">
        <f t="shared" si="47"/>
        <v>2194</v>
      </c>
      <c r="P86" s="589">
        <f t="shared" si="47"/>
        <v>0</v>
      </c>
      <c r="Q86" s="589">
        <f t="shared" si="47"/>
        <v>12894</v>
      </c>
      <c r="R86" s="589">
        <f t="shared" si="47"/>
        <v>12894</v>
      </c>
      <c r="S86" s="589">
        <f t="shared" si="47"/>
        <v>0</v>
      </c>
      <c r="T86" s="589">
        <f t="shared" si="47"/>
        <v>0</v>
      </c>
      <c r="U86" s="589">
        <f t="shared" si="47"/>
        <v>0</v>
      </c>
      <c r="V86" s="589">
        <f t="shared" si="47"/>
        <v>0</v>
      </c>
      <c r="W86" s="589">
        <f t="shared" si="47"/>
        <v>0</v>
      </c>
      <c r="X86" s="589">
        <f t="shared" si="47"/>
        <v>0</v>
      </c>
      <c r="Y86" s="589">
        <f t="shared" si="47"/>
        <v>0</v>
      </c>
      <c r="Z86" s="589">
        <f t="shared" si="47"/>
        <v>0</v>
      </c>
      <c r="AA86" s="589">
        <f t="shared" si="47"/>
        <v>0</v>
      </c>
      <c r="AB86" s="589">
        <f t="shared" si="47"/>
        <v>0</v>
      </c>
      <c r="AC86" s="589">
        <f t="shared" si="47"/>
        <v>0</v>
      </c>
      <c r="AD86" s="589">
        <f t="shared" si="47"/>
        <v>0</v>
      </c>
      <c r="AE86" s="589">
        <f t="shared" si="47"/>
        <v>0</v>
      </c>
      <c r="AF86" s="589">
        <f t="shared" si="47"/>
        <v>0</v>
      </c>
      <c r="AG86" s="589">
        <f t="shared" si="47"/>
        <v>0</v>
      </c>
      <c r="AH86" s="589">
        <f t="shared" si="47"/>
        <v>0</v>
      </c>
      <c r="AI86" s="589">
        <f t="shared" si="47"/>
        <v>0</v>
      </c>
      <c r="AJ86" s="589">
        <f t="shared" ref="AJ86:BO86" si="48">AJ64+AJ68+AJ73+AJ76+AJ80+AJ85</f>
        <v>0</v>
      </c>
      <c r="AK86" s="589">
        <f t="shared" si="48"/>
        <v>0</v>
      </c>
      <c r="AL86" s="589">
        <f t="shared" si="48"/>
        <v>0</v>
      </c>
      <c r="AM86" s="589">
        <f t="shared" si="48"/>
        <v>0</v>
      </c>
      <c r="AN86" s="589">
        <f t="shared" si="48"/>
        <v>0</v>
      </c>
      <c r="AO86" s="589">
        <f t="shared" si="48"/>
        <v>0</v>
      </c>
      <c r="AP86" s="589">
        <f t="shared" si="48"/>
        <v>0</v>
      </c>
      <c r="AQ86" s="589">
        <f t="shared" si="48"/>
        <v>0</v>
      </c>
      <c r="AR86" s="589">
        <f t="shared" si="48"/>
        <v>0</v>
      </c>
      <c r="AS86" s="589">
        <f t="shared" si="48"/>
        <v>0</v>
      </c>
      <c r="AT86" s="589">
        <f t="shared" si="48"/>
        <v>0</v>
      </c>
      <c r="AU86" s="589">
        <f t="shared" si="48"/>
        <v>0</v>
      </c>
      <c r="AV86" s="589">
        <f t="shared" si="48"/>
        <v>0</v>
      </c>
      <c r="AW86" s="589">
        <f t="shared" si="48"/>
        <v>0</v>
      </c>
      <c r="AX86" s="589">
        <f t="shared" si="48"/>
        <v>0</v>
      </c>
      <c r="AY86" s="589">
        <f t="shared" si="48"/>
        <v>0</v>
      </c>
      <c r="AZ86" s="589">
        <f t="shared" si="48"/>
        <v>0</v>
      </c>
      <c r="BA86" s="589">
        <f t="shared" si="48"/>
        <v>0</v>
      </c>
      <c r="BB86" s="589">
        <f t="shared" si="48"/>
        <v>0</v>
      </c>
      <c r="BC86" s="589">
        <f t="shared" si="48"/>
        <v>0</v>
      </c>
      <c r="BD86" s="589">
        <f t="shared" si="48"/>
        <v>0</v>
      </c>
      <c r="BE86" s="589">
        <f t="shared" si="48"/>
        <v>0</v>
      </c>
      <c r="BF86" s="589">
        <f t="shared" si="48"/>
        <v>0</v>
      </c>
      <c r="BG86" s="589">
        <f t="shared" si="48"/>
        <v>0</v>
      </c>
      <c r="BH86" s="589">
        <f t="shared" si="48"/>
        <v>0</v>
      </c>
      <c r="BI86" s="589">
        <f t="shared" si="48"/>
        <v>0</v>
      </c>
      <c r="BJ86" s="589">
        <f t="shared" si="48"/>
        <v>0</v>
      </c>
      <c r="BK86" s="589">
        <f t="shared" si="48"/>
        <v>0</v>
      </c>
      <c r="BL86" s="589">
        <f t="shared" si="48"/>
        <v>0</v>
      </c>
      <c r="BM86" s="589">
        <f t="shared" si="48"/>
        <v>0</v>
      </c>
      <c r="BN86" s="589">
        <f t="shared" si="48"/>
        <v>0</v>
      </c>
      <c r="BO86" s="589">
        <f t="shared" si="48"/>
        <v>0</v>
      </c>
      <c r="BP86" s="589">
        <f t="shared" ref="BP86:CL86" si="49">BP64+BP68+BP73+BP76+BP80+BP85</f>
        <v>0</v>
      </c>
      <c r="BQ86" s="589">
        <f t="shared" si="49"/>
        <v>0</v>
      </c>
      <c r="BR86" s="589">
        <f t="shared" si="49"/>
        <v>0</v>
      </c>
      <c r="BS86" s="589">
        <f t="shared" si="49"/>
        <v>0</v>
      </c>
      <c r="BT86" s="589">
        <f t="shared" si="49"/>
        <v>0</v>
      </c>
      <c r="BU86" s="589">
        <f t="shared" si="49"/>
        <v>0</v>
      </c>
      <c r="BV86" s="589">
        <f t="shared" si="49"/>
        <v>0</v>
      </c>
      <c r="BW86" s="589">
        <f t="shared" si="49"/>
        <v>0</v>
      </c>
      <c r="BX86" s="589">
        <f t="shared" si="49"/>
        <v>0</v>
      </c>
      <c r="BY86" s="589">
        <f t="shared" si="49"/>
        <v>0</v>
      </c>
      <c r="BZ86" s="589">
        <f t="shared" si="49"/>
        <v>0</v>
      </c>
      <c r="CA86" s="589">
        <f t="shared" si="49"/>
        <v>0</v>
      </c>
      <c r="CB86" s="589">
        <f t="shared" si="49"/>
        <v>0</v>
      </c>
      <c r="CC86" s="589">
        <f t="shared" si="49"/>
        <v>0</v>
      </c>
      <c r="CD86" s="589">
        <f t="shared" si="49"/>
        <v>0</v>
      </c>
      <c r="CE86" s="589">
        <f t="shared" si="49"/>
        <v>0</v>
      </c>
      <c r="CF86" s="589">
        <f t="shared" si="49"/>
        <v>0</v>
      </c>
      <c r="CG86" s="589">
        <f t="shared" si="49"/>
        <v>0</v>
      </c>
      <c r="CH86" s="589">
        <f t="shared" si="49"/>
        <v>0</v>
      </c>
      <c r="CI86" s="589">
        <f t="shared" si="49"/>
        <v>0</v>
      </c>
      <c r="CJ86" s="589">
        <f t="shared" si="49"/>
        <v>0</v>
      </c>
      <c r="CK86" s="589">
        <f t="shared" si="49"/>
        <v>0</v>
      </c>
      <c r="CL86" s="589">
        <f t="shared" si="49"/>
        <v>0</v>
      </c>
      <c r="CM86" s="589"/>
      <c r="CN86" s="589"/>
      <c r="CO86" s="589"/>
      <c r="CP86" s="589">
        <f t="shared" ref="CP86:CU86" si="50">CP64+CP68+CP73+CP76+CP80+CP85</f>
        <v>0</v>
      </c>
      <c r="CQ86" s="589">
        <f t="shared" si="50"/>
        <v>0</v>
      </c>
      <c r="CR86" s="589">
        <f t="shared" si="50"/>
        <v>0</v>
      </c>
      <c r="CS86" s="589">
        <f t="shared" si="50"/>
        <v>0</v>
      </c>
      <c r="CT86" s="589">
        <f t="shared" si="50"/>
        <v>0</v>
      </c>
      <c r="CU86" s="589">
        <f t="shared" si="50"/>
        <v>0</v>
      </c>
      <c r="CV86" s="635">
        <f t="shared" si="38"/>
        <v>0</v>
      </c>
      <c r="CW86" s="635">
        <f t="shared" si="39"/>
        <v>15088</v>
      </c>
      <c r="CX86" s="635">
        <f t="shared" si="40"/>
        <v>15088</v>
      </c>
      <c r="CY86" s="463"/>
      <c r="CZ86" s="1"/>
      <c r="DA86" s="418"/>
      <c r="DB86" s="418"/>
      <c r="DD86" s="418"/>
      <c r="DE86" s="418"/>
      <c r="DF86" s="418"/>
    </row>
    <row r="87" spans="1:110" customFormat="1" ht="13.5" customHeight="1" thickBot="1">
      <c r="A87" s="499"/>
      <c r="B87" s="550" t="s">
        <v>1204</v>
      </c>
      <c r="C87" s="703" t="s">
        <v>164</v>
      </c>
      <c r="D87" s="589">
        <f t="shared" ref="D87:AI87" si="51">D63+D86</f>
        <v>577</v>
      </c>
      <c r="E87" s="589">
        <f t="shared" si="51"/>
        <v>12116</v>
      </c>
      <c r="F87" s="589">
        <f t="shared" si="51"/>
        <v>2628</v>
      </c>
      <c r="G87" s="589">
        <f t="shared" si="51"/>
        <v>444</v>
      </c>
      <c r="H87" s="589">
        <f t="shared" si="51"/>
        <v>444</v>
      </c>
      <c r="I87" s="589">
        <f t="shared" si="51"/>
        <v>442</v>
      </c>
      <c r="J87" s="589">
        <f t="shared" si="51"/>
        <v>48124</v>
      </c>
      <c r="K87" s="589">
        <f t="shared" si="51"/>
        <v>50369</v>
      </c>
      <c r="L87" s="589">
        <f t="shared" si="51"/>
        <v>50369</v>
      </c>
      <c r="M87" s="589">
        <f t="shared" si="51"/>
        <v>0</v>
      </c>
      <c r="N87" s="589">
        <f t="shared" si="51"/>
        <v>2194</v>
      </c>
      <c r="O87" s="589">
        <f t="shared" si="51"/>
        <v>2194</v>
      </c>
      <c r="P87" s="589">
        <f t="shared" si="51"/>
        <v>0</v>
      </c>
      <c r="Q87" s="589">
        <f t="shared" si="51"/>
        <v>12894</v>
      </c>
      <c r="R87" s="589">
        <f t="shared" si="51"/>
        <v>12894</v>
      </c>
      <c r="S87" s="589">
        <f t="shared" si="51"/>
        <v>23997</v>
      </c>
      <c r="T87" s="589">
        <f t="shared" si="51"/>
        <v>31410</v>
      </c>
      <c r="U87" s="589">
        <f t="shared" si="51"/>
        <v>29544</v>
      </c>
      <c r="V87" s="589">
        <f t="shared" si="51"/>
        <v>445</v>
      </c>
      <c r="W87" s="589">
        <f t="shared" si="51"/>
        <v>440</v>
      </c>
      <c r="X87" s="589">
        <f t="shared" si="51"/>
        <v>251</v>
      </c>
      <c r="Y87" s="589">
        <f t="shared" si="51"/>
        <v>0</v>
      </c>
      <c r="Z87" s="589">
        <f t="shared" si="51"/>
        <v>0</v>
      </c>
      <c r="AA87" s="589">
        <f t="shared" si="51"/>
        <v>0</v>
      </c>
      <c r="AB87" s="589">
        <f t="shared" si="51"/>
        <v>0</v>
      </c>
      <c r="AC87" s="589">
        <f t="shared" si="51"/>
        <v>194</v>
      </c>
      <c r="AD87" s="589">
        <f t="shared" si="51"/>
        <v>194</v>
      </c>
      <c r="AE87" s="589">
        <f t="shared" si="51"/>
        <v>160</v>
      </c>
      <c r="AF87" s="589">
        <f t="shared" si="51"/>
        <v>411</v>
      </c>
      <c r="AG87" s="589">
        <f t="shared" si="51"/>
        <v>385</v>
      </c>
      <c r="AH87" s="589">
        <f t="shared" si="51"/>
        <v>0</v>
      </c>
      <c r="AI87" s="589">
        <f t="shared" si="51"/>
        <v>0</v>
      </c>
      <c r="AJ87" s="589">
        <f t="shared" ref="AJ87:BO87" si="52">AJ63+AJ86</f>
        <v>0</v>
      </c>
      <c r="AK87" s="589">
        <f t="shared" si="52"/>
        <v>0</v>
      </c>
      <c r="AL87" s="589">
        <f t="shared" si="52"/>
        <v>0</v>
      </c>
      <c r="AM87" s="589">
        <f t="shared" si="52"/>
        <v>0</v>
      </c>
      <c r="AN87" s="589">
        <f t="shared" si="52"/>
        <v>507</v>
      </c>
      <c r="AO87" s="589">
        <f t="shared" si="52"/>
        <v>564</v>
      </c>
      <c r="AP87" s="589">
        <f t="shared" si="52"/>
        <v>550</v>
      </c>
      <c r="AQ87" s="589">
        <f t="shared" si="52"/>
        <v>3674</v>
      </c>
      <c r="AR87" s="589">
        <f t="shared" si="52"/>
        <v>5051</v>
      </c>
      <c r="AS87" s="589">
        <f t="shared" si="52"/>
        <v>4130</v>
      </c>
      <c r="AT87" s="589">
        <f t="shared" si="52"/>
        <v>286</v>
      </c>
      <c r="AU87" s="589">
        <f t="shared" si="52"/>
        <v>1228</v>
      </c>
      <c r="AV87" s="589">
        <f t="shared" si="52"/>
        <v>1213</v>
      </c>
      <c r="AW87" s="589">
        <f t="shared" si="52"/>
        <v>0</v>
      </c>
      <c r="AX87" s="589">
        <f t="shared" si="52"/>
        <v>0</v>
      </c>
      <c r="AY87" s="589">
        <f t="shared" si="52"/>
        <v>0</v>
      </c>
      <c r="AZ87" s="589">
        <f t="shared" si="52"/>
        <v>0</v>
      </c>
      <c r="BA87" s="589">
        <f t="shared" si="52"/>
        <v>0</v>
      </c>
      <c r="BB87" s="589">
        <f t="shared" si="52"/>
        <v>0</v>
      </c>
      <c r="BC87" s="589">
        <f t="shared" si="52"/>
        <v>3068</v>
      </c>
      <c r="BD87" s="589">
        <f t="shared" si="52"/>
        <v>2954</v>
      </c>
      <c r="BE87" s="589">
        <f t="shared" si="52"/>
        <v>2954</v>
      </c>
      <c r="BF87" s="589">
        <f t="shared" si="52"/>
        <v>0</v>
      </c>
      <c r="BG87" s="589">
        <f t="shared" si="52"/>
        <v>0</v>
      </c>
      <c r="BH87" s="589">
        <f t="shared" si="52"/>
        <v>0</v>
      </c>
      <c r="BI87" s="589">
        <f t="shared" si="52"/>
        <v>112</v>
      </c>
      <c r="BJ87" s="589">
        <f t="shared" si="52"/>
        <v>112</v>
      </c>
      <c r="BK87" s="589">
        <f t="shared" si="52"/>
        <v>112</v>
      </c>
      <c r="BL87" s="589">
        <f t="shared" si="52"/>
        <v>0</v>
      </c>
      <c r="BM87" s="589">
        <f t="shared" si="52"/>
        <v>0</v>
      </c>
      <c r="BN87" s="589">
        <f t="shared" si="52"/>
        <v>0</v>
      </c>
      <c r="BO87" s="589">
        <f t="shared" si="52"/>
        <v>1159</v>
      </c>
      <c r="BP87" s="589">
        <f t="shared" ref="BP87:CL87" si="53">BP63+BP86</f>
        <v>1210</v>
      </c>
      <c r="BQ87" s="589">
        <f t="shared" si="53"/>
        <v>1285</v>
      </c>
      <c r="BR87" s="589">
        <f t="shared" si="53"/>
        <v>1162</v>
      </c>
      <c r="BS87" s="589">
        <f t="shared" si="53"/>
        <v>838</v>
      </c>
      <c r="BT87" s="589">
        <f t="shared" si="53"/>
        <v>826</v>
      </c>
      <c r="BU87" s="589">
        <f t="shared" si="53"/>
        <v>3852</v>
      </c>
      <c r="BV87" s="589">
        <f t="shared" si="53"/>
        <v>4283</v>
      </c>
      <c r="BW87" s="589">
        <f t="shared" si="53"/>
        <v>4328</v>
      </c>
      <c r="BX87" s="589">
        <f t="shared" si="53"/>
        <v>3521</v>
      </c>
      <c r="BY87" s="589">
        <f t="shared" si="53"/>
        <v>1232</v>
      </c>
      <c r="BZ87" s="589">
        <f t="shared" si="53"/>
        <v>696</v>
      </c>
      <c r="CA87" s="589">
        <f t="shared" si="53"/>
        <v>1488</v>
      </c>
      <c r="CB87" s="589">
        <f t="shared" si="53"/>
        <v>1703</v>
      </c>
      <c r="CC87" s="589">
        <f t="shared" si="53"/>
        <v>343</v>
      </c>
      <c r="CD87" s="589">
        <f t="shared" si="53"/>
        <v>0</v>
      </c>
      <c r="CE87" s="589">
        <f t="shared" si="53"/>
        <v>0</v>
      </c>
      <c r="CF87" s="589">
        <f t="shared" si="53"/>
        <v>2</v>
      </c>
      <c r="CG87" s="589">
        <f t="shared" si="53"/>
        <v>0</v>
      </c>
      <c r="CH87" s="589">
        <f t="shared" si="53"/>
        <v>510</v>
      </c>
      <c r="CI87" s="589">
        <f t="shared" si="53"/>
        <v>510</v>
      </c>
      <c r="CJ87" s="589">
        <f t="shared" si="53"/>
        <v>0</v>
      </c>
      <c r="CK87" s="589">
        <f t="shared" si="53"/>
        <v>0</v>
      </c>
      <c r="CL87" s="589">
        <f t="shared" si="53"/>
        <v>0</v>
      </c>
      <c r="CM87" s="589"/>
      <c r="CN87" s="589"/>
      <c r="CO87" s="589"/>
      <c r="CP87" s="589">
        <f t="shared" ref="CP87:CU87" si="54">CP63+CP86</f>
        <v>0</v>
      </c>
      <c r="CQ87" s="589">
        <f t="shared" si="54"/>
        <v>0</v>
      </c>
      <c r="CR87" s="589">
        <f t="shared" si="54"/>
        <v>0</v>
      </c>
      <c r="CS87" s="589">
        <f t="shared" si="54"/>
        <v>0</v>
      </c>
      <c r="CT87" s="589">
        <f t="shared" si="54"/>
        <v>0</v>
      </c>
      <c r="CU87" s="589">
        <f t="shared" si="54"/>
        <v>40</v>
      </c>
      <c r="CV87" s="635">
        <f t="shared" si="38"/>
        <v>92576</v>
      </c>
      <c r="CW87" s="635">
        <f t="shared" si="39"/>
        <v>130157</v>
      </c>
      <c r="CX87" s="635">
        <f t="shared" si="40"/>
        <v>115890</v>
      </c>
      <c r="CY87" s="463"/>
      <c r="CZ87" s="1"/>
      <c r="DA87" s="418"/>
      <c r="DB87" s="418"/>
      <c r="DD87" s="418"/>
      <c r="DE87" s="418"/>
      <c r="DF87" s="418"/>
    </row>
    <row r="88" spans="1:110" customFormat="1" ht="22.5" customHeight="1" thickBot="1">
      <c r="A88" s="451"/>
      <c r="B88" s="551"/>
      <c r="C88" s="708"/>
      <c r="D88" s="988"/>
      <c r="E88" s="989"/>
      <c r="F88" s="989"/>
      <c r="G88" s="989"/>
      <c r="H88" s="989"/>
      <c r="I88" s="989"/>
      <c r="J88" s="989"/>
      <c r="K88" s="989"/>
      <c r="L88" s="989"/>
      <c r="M88" s="989"/>
      <c r="N88" s="989"/>
      <c r="O88" s="989"/>
      <c r="P88" s="989"/>
      <c r="Q88" s="989"/>
      <c r="R88" s="989"/>
      <c r="S88" s="989"/>
      <c r="T88" s="989"/>
      <c r="U88" s="989"/>
      <c r="V88" s="989"/>
      <c r="W88" s="989"/>
      <c r="X88" s="989"/>
      <c r="Y88" s="989"/>
      <c r="Z88" s="989"/>
      <c r="AA88" s="989"/>
      <c r="AB88" s="989"/>
      <c r="AC88" s="989"/>
      <c r="AD88" s="989"/>
      <c r="AE88" s="989"/>
      <c r="AF88" s="989"/>
      <c r="AG88" s="989"/>
      <c r="AH88" s="989"/>
      <c r="AI88" s="989"/>
      <c r="AJ88" s="989"/>
      <c r="AK88" s="989"/>
      <c r="AL88" s="989"/>
      <c r="AM88" s="989"/>
      <c r="AN88" s="989"/>
      <c r="AO88" s="989"/>
      <c r="AP88" s="989"/>
      <c r="AQ88" s="989"/>
      <c r="AR88" s="989"/>
      <c r="AS88" s="989"/>
      <c r="AT88" s="989"/>
      <c r="AU88" s="989"/>
      <c r="AV88" s="989"/>
      <c r="AW88" s="989"/>
      <c r="AX88" s="989"/>
      <c r="AY88" s="989"/>
      <c r="AZ88" s="989"/>
      <c r="BA88" s="989"/>
      <c r="BB88" s="989"/>
      <c r="BC88" s="989"/>
      <c r="BD88" s="989"/>
      <c r="BE88" s="989"/>
      <c r="BF88" s="989"/>
      <c r="BG88" s="989"/>
      <c r="BH88" s="989"/>
      <c r="BI88" s="989"/>
      <c r="BJ88" s="989"/>
      <c r="BK88" s="989"/>
      <c r="BL88" s="989"/>
      <c r="BM88" s="989"/>
      <c r="BN88" s="989"/>
      <c r="BO88" s="989"/>
      <c r="BP88" s="989"/>
      <c r="BQ88" s="989"/>
      <c r="BR88" s="989"/>
      <c r="BS88" s="989"/>
      <c r="BT88" s="989"/>
      <c r="BU88" s="989"/>
      <c r="BV88" s="989"/>
      <c r="BW88" s="989"/>
      <c r="BX88" s="989"/>
      <c r="BY88" s="989"/>
      <c r="BZ88" s="989"/>
      <c r="CA88" s="989"/>
      <c r="CB88" s="989"/>
      <c r="CC88" s="989"/>
      <c r="CD88" s="989"/>
      <c r="CE88" s="989"/>
      <c r="CF88" s="989"/>
      <c r="CG88" s="989"/>
      <c r="CH88" s="989"/>
      <c r="CI88" s="989"/>
      <c r="CJ88" s="989"/>
      <c r="CK88" s="989"/>
      <c r="CL88" s="989"/>
      <c r="CM88" s="989"/>
      <c r="CN88" s="989"/>
      <c r="CO88" s="989"/>
      <c r="CP88" s="989"/>
      <c r="CQ88" s="989"/>
      <c r="CR88" s="989"/>
      <c r="CS88" s="989"/>
      <c r="CT88" s="989"/>
      <c r="CU88" s="989"/>
      <c r="CV88" s="635">
        <f t="shared" si="38"/>
        <v>0</v>
      </c>
      <c r="CW88" s="635">
        <f t="shared" si="39"/>
        <v>0</v>
      </c>
      <c r="CX88" s="635">
        <f t="shared" si="40"/>
        <v>0</v>
      </c>
      <c r="CY88" s="463"/>
      <c r="CZ88" s="1"/>
      <c r="DA88" s="418"/>
      <c r="DB88" s="418"/>
      <c r="DD88" s="418"/>
      <c r="DE88" s="418"/>
      <c r="DF88" s="418"/>
    </row>
    <row r="89" spans="1:110" customFormat="1" ht="32.25" customHeight="1" thickBot="1">
      <c r="A89" s="461"/>
      <c r="B89" s="435"/>
      <c r="C89" s="709"/>
      <c r="D89" s="805"/>
      <c r="E89" s="806"/>
      <c r="F89" s="806"/>
      <c r="G89" s="807"/>
      <c r="H89" s="625"/>
      <c r="I89" s="625"/>
      <c r="J89" s="808"/>
      <c r="K89" s="625"/>
      <c r="L89" s="625"/>
      <c r="M89" s="625"/>
      <c r="N89" s="625"/>
      <c r="O89" s="625"/>
      <c r="P89" s="625"/>
      <c r="Q89" s="625"/>
      <c r="R89" s="625"/>
      <c r="S89" s="625"/>
      <c r="T89" s="625"/>
      <c r="U89" s="625"/>
      <c r="V89" s="808"/>
      <c r="W89" s="625"/>
      <c r="X89" s="625"/>
      <c r="Y89" s="808"/>
      <c r="Z89" s="625"/>
      <c r="AA89" s="625"/>
      <c r="AB89" s="808"/>
      <c r="AC89" s="625"/>
      <c r="AD89" s="625"/>
      <c r="AE89" s="808"/>
      <c r="AF89" s="625"/>
      <c r="AG89" s="625"/>
      <c r="AH89" s="808"/>
      <c r="AI89" s="625"/>
      <c r="AJ89" s="625"/>
      <c r="AK89" s="808"/>
      <c r="AL89" s="625"/>
      <c r="AM89" s="625"/>
      <c r="AN89" s="990"/>
      <c r="AO89" s="990"/>
      <c r="AP89" s="990"/>
      <c r="AQ89" s="990"/>
      <c r="AR89" s="990"/>
      <c r="AS89" s="990"/>
      <c r="AT89" s="625"/>
      <c r="AU89" s="625"/>
      <c r="AV89" s="625"/>
      <c r="AW89" s="808"/>
      <c r="AX89" s="625"/>
      <c r="AY89" s="625"/>
      <c r="AZ89" s="808"/>
      <c r="BA89" s="625"/>
      <c r="BB89" s="625"/>
      <c r="BC89" s="808"/>
      <c r="BD89" s="625"/>
      <c r="BE89" s="625"/>
      <c r="BF89" s="808"/>
      <c r="BG89" s="625"/>
      <c r="BH89" s="625"/>
      <c r="BI89" s="808"/>
      <c r="BJ89" s="625"/>
      <c r="BK89" s="625"/>
      <c r="BL89" s="625"/>
      <c r="BM89" s="625"/>
      <c r="BN89" s="625"/>
      <c r="BO89" s="808"/>
      <c r="BP89" s="625"/>
      <c r="BQ89" s="625"/>
      <c r="BR89" s="808"/>
      <c r="BS89" s="625"/>
      <c r="BT89" s="625"/>
      <c r="BU89" s="625"/>
      <c r="BV89" s="625"/>
      <c r="BW89" s="625"/>
      <c r="BX89" s="625"/>
      <c r="BY89" s="625"/>
      <c r="BZ89" s="625"/>
      <c r="CA89" s="808"/>
      <c r="CB89" s="625"/>
      <c r="CC89" s="809"/>
      <c r="CD89" s="625"/>
      <c r="CE89" s="625"/>
      <c r="CF89" s="625"/>
      <c r="CG89" s="625"/>
      <c r="CH89" s="625"/>
      <c r="CI89" s="625"/>
      <c r="CJ89" s="808"/>
      <c r="CK89" s="625"/>
      <c r="CL89" s="625"/>
      <c r="CM89" s="625"/>
      <c r="CN89" s="625"/>
      <c r="CO89" s="625"/>
      <c r="CP89" s="625"/>
      <c r="CQ89" s="625"/>
      <c r="CR89" s="625"/>
      <c r="CS89" s="625"/>
      <c r="CT89" s="625"/>
      <c r="CU89" s="625"/>
      <c r="CV89" s="731">
        <f t="shared" si="38"/>
        <v>0</v>
      </c>
      <c r="CW89" s="731">
        <f t="shared" si="39"/>
        <v>0</v>
      </c>
      <c r="CX89" s="731">
        <f t="shared" si="40"/>
        <v>0</v>
      </c>
      <c r="CY89" s="463"/>
      <c r="CZ89" s="1"/>
      <c r="DA89" s="418"/>
      <c r="DB89" s="418"/>
      <c r="DD89" s="418"/>
      <c r="DE89" s="418"/>
      <c r="DF89" s="418"/>
    </row>
    <row r="90" spans="1:110" customFormat="1" ht="13.5" customHeight="1" thickBot="1">
      <c r="A90" s="482"/>
      <c r="B90" s="552"/>
      <c r="C90" s="710" t="s">
        <v>880</v>
      </c>
      <c r="D90" s="991"/>
      <c r="E90" s="992"/>
      <c r="F90" s="992"/>
      <c r="G90" s="992"/>
      <c r="H90" s="992"/>
      <c r="I90" s="992"/>
      <c r="J90" s="992"/>
      <c r="K90" s="992"/>
      <c r="L90" s="992"/>
      <c r="M90" s="992"/>
      <c r="N90" s="992"/>
      <c r="O90" s="992"/>
      <c r="P90" s="992"/>
      <c r="Q90" s="992"/>
      <c r="R90" s="992"/>
      <c r="S90" s="992"/>
      <c r="T90" s="992"/>
      <c r="U90" s="992"/>
      <c r="V90" s="992"/>
      <c r="W90" s="992"/>
      <c r="X90" s="992"/>
      <c r="Y90" s="992"/>
      <c r="Z90" s="992"/>
      <c r="AA90" s="992"/>
      <c r="AB90" s="992"/>
      <c r="AC90" s="992"/>
      <c r="AD90" s="992"/>
      <c r="AE90" s="992"/>
      <c r="AF90" s="992"/>
      <c r="AG90" s="992"/>
      <c r="AH90" s="992"/>
      <c r="AI90" s="992"/>
      <c r="AJ90" s="992"/>
      <c r="AK90" s="992"/>
      <c r="AL90" s="992"/>
      <c r="AM90" s="992"/>
      <c r="AN90" s="992"/>
      <c r="AO90" s="992"/>
      <c r="AP90" s="992"/>
      <c r="AQ90" s="992"/>
      <c r="AR90" s="992"/>
      <c r="AS90" s="992"/>
      <c r="AT90" s="992"/>
      <c r="AU90" s="992"/>
      <c r="AV90" s="992"/>
      <c r="AW90" s="992"/>
      <c r="AX90" s="992"/>
      <c r="AY90" s="992"/>
      <c r="AZ90" s="992"/>
      <c r="BA90" s="992"/>
      <c r="BB90" s="992"/>
      <c r="BC90" s="992"/>
      <c r="BD90" s="992"/>
      <c r="BE90" s="992"/>
      <c r="BF90" s="992"/>
      <c r="BG90" s="992"/>
      <c r="BH90" s="992"/>
      <c r="BI90" s="992"/>
      <c r="BJ90" s="992"/>
      <c r="BK90" s="992"/>
      <c r="BL90" s="992"/>
      <c r="BM90" s="992"/>
      <c r="BN90" s="992"/>
      <c r="BO90" s="992"/>
      <c r="BP90" s="992"/>
      <c r="BQ90" s="992"/>
      <c r="BR90" s="992"/>
      <c r="BS90" s="992"/>
      <c r="BT90" s="992"/>
      <c r="BU90" s="992"/>
      <c r="BV90" s="992"/>
      <c r="BW90" s="992"/>
      <c r="BX90" s="992"/>
      <c r="BY90" s="992"/>
      <c r="BZ90" s="992"/>
      <c r="CA90" s="992"/>
      <c r="CB90" s="992"/>
      <c r="CC90" s="992"/>
      <c r="CD90" s="992"/>
      <c r="CE90" s="992"/>
      <c r="CF90" s="992"/>
      <c r="CG90" s="992"/>
      <c r="CH90" s="992"/>
      <c r="CI90" s="992"/>
      <c r="CJ90" s="992"/>
      <c r="CK90" s="992"/>
      <c r="CL90" s="992"/>
      <c r="CM90" s="992"/>
      <c r="CN90" s="992"/>
      <c r="CO90" s="992"/>
      <c r="CP90" s="992"/>
      <c r="CQ90" s="992"/>
      <c r="CR90" s="992"/>
      <c r="CS90" s="992"/>
      <c r="CT90" s="992"/>
      <c r="CU90" s="992"/>
      <c r="CV90" s="734">
        <f t="shared" si="38"/>
        <v>0</v>
      </c>
      <c r="CW90" s="734">
        <f t="shared" si="39"/>
        <v>0</v>
      </c>
      <c r="CX90" s="735">
        <f t="shared" si="40"/>
        <v>0</v>
      </c>
      <c r="CY90" s="463"/>
      <c r="CZ90" s="1"/>
      <c r="DA90" s="418"/>
      <c r="DB90" s="418"/>
      <c r="DD90" s="418"/>
      <c r="DE90" s="418"/>
      <c r="DF90" s="418"/>
    </row>
    <row r="91" spans="1:110" customFormat="1" ht="13.5" customHeight="1" thickBot="1">
      <c r="A91" s="498"/>
      <c r="B91" s="553" t="s">
        <v>844</v>
      </c>
      <c r="C91" s="711" t="s">
        <v>1231</v>
      </c>
      <c r="D91" s="814">
        <f t="shared" ref="D91:BO91" si="55">D92+D93+D94+D95+D96</f>
        <v>16118</v>
      </c>
      <c r="E91" s="814">
        <f t="shared" si="55"/>
        <v>20175</v>
      </c>
      <c r="F91" s="814">
        <f t="shared" si="55"/>
        <v>19165</v>
      </c>
      <c r="G91" s="814">
        <f t="shared" si="55"/>
        <v>1967</v>
      </c>
      <c r="H91" s="814">
        <f t="shared" si="55"/>
        <v>1980</v>
      </c>
      <c r="I91" s="814">
        <f t="shared" si="55"/>
        <v>1933</v>
      </c>
      <c r="J91" s="814">
        <f t="shared" si="55"/>
        <v>0</v>
      </c>
      <c r="K91" s="814">
        <f t="shared" si="55"/>
        <v>1975</v>
      </c>
      <c r="L91" s="814">
        <f t="shared" si="55"/>
        <v>1975</v>
      </c>
      <c r="M91" s="814">
        <f t="shared" si="55"/>
        <v>0</v>
      </c>
      <c r="N91" s="814">
        <f t="shared" si="55"/>
        <v>0</v>
      </c>
      <c r="O91" s="814">
        <f t="shared" si="55"/>
        <v>0</v>
      </c>
      <c r="P91" s="814">
        <f t="shared" si="55"/>
        <v>0</v>
      </c>
      <c r="Q91" s="814">
        <f t="shared" si="55"/>
        <v>0</v>
      </c>
      <c r="R91" s="814">
        <f t="shared" si="55"/>
        <v>0</v>
      </c>
      <c r="S91" s="814">
        <f t="shared" si="55"/>
        <v>0</v>
      </c>
      <c r="T91" s="814">
        <f t="shared" si="55"/>
        <v>0</v>
      </c>
      <c r="U91" s="814">
        <f t="shared" si="55"/>
        <v>0</v>
      </c>
      <c r="V91" s="814">
        <f t="shared" si="55"/>
        <v>4303</v>
      </c>
      <c r="W91" s="814">
        <f t="shared" si="55"/>
        <v>5035</v>
      </c>
      <c r="X91" s="814">
        <f t="shared" si="55"/>
        <v>3534</v>
      </c>
      <c r="Y91" s="814">
        <f t="shared" si="55"/>
        <v>3702</v>
      </c>
      <c r="Z91" s="814">
        <f t="shared" si="55"/>
        <v>3705</v>
      </c>
      <c r="AA91" s="814">
        <f t="shared" si="55"/>
        <v>3096</v>
      </c>
      <c r="AB91" s="814">
        <f t="shared" si="55"/>
        <v>4505</v>
      </c>
      <c r="AC91" s="814">
        <f t="shared" si="55"/>
        <v>7462</v>
      </c>
      <c r="AD91" s="814">
        <f t="shared" si="55"/>
        <v>3230</v>
      </c>
      <c r="AE91" s="814">
        <f t="shared" si="55"/>
        <v>2171</v>
      </c>
      <c r="AF91" s="814">
        <f t="shared" si="55"/>
        <v>2354</v>
      </c>
      <c r="AG91" s="814">
        <f t="shared" si="55"/>
        <v>1271</v>
      </c>
      <c r="AH91" s="814">
        <f t="shared" si="55"/>
        <v>4807</v>
      </c>
      <c r="AI91" s="814">
        <f t="shared" si="55"/>
        <v>4655</v>
      </c>
      <c r="AJ91" s="814">
        <f t="shared" si="55"/>
        <v>4359</v>
      </c>
      <c r="AK91" s="814">
        <f t="shared" si="55"/>
        <v>0</v>
      </c>
      <c r="AL91" s="814">
        <f t="shared" si="55"/>
        <v>0</v>
      </c>
      <c r="AM91" s="814">
        <f t="shared" si="55"/>
        <v>0</v>
      </c>
      <c r="AN91" s="814">
        <f t="shared" si="55"/>
        <v>578</v>
      </c>
      <c r="AO91" s="814">
        <f t="shared" si="55"/>
        <v>825</v>
      </c>
      <c r="AP91" s="814">
        <f t="shared" si="55"/>
        <v>708</v>
      </c>
      <c r="AQ91" s="814">
        <f t="shared" si="55"/>
        <v>635</v>
      </c>
      <c r="AR91" s="814">
        <f t="shared" si="55"/>
        <v>1174</v>
      </c>
      <c r="AS91" s="814">
        <f t="shared" si="55"/>
        <v>1044</v>
      </c>
      <c r="AT91" s="814">
        <f t="shared" si="55"/>
        <v>3007</v>
      </c>
      <c r="AU91" s="814">
        <f t="shared" si="55"/>
        <v>3285</v>
      </c>
      <c r="AV91" s="814">
        <f t="shared" si="55"/>
        <v>3134</v>
      </c>
      <c r="AW91" s="814">
        <f t="shared" si="55"/>
        <v>2238</v>
      </c>
      <c r="AX91" s="814">
        <f t="shared" si="55"/>
        <v>2104</v>
      </c>
      <c r="AY91" s="814">
        <f t="shared" si="55"/>
        <v>1929</v>
      </c>
      <c r="AZ91" s="814">
        <f t="shared" si="55"/>
        <v>256</v>
      </c>
      <c r="BA91" s="814">
        <f t="shared" si="55"/>
        <v>161</v>
      </c>
      <c r="BB91" s="814">
        <f t="shared" si="55"/>
        <v>111</v>
      </c>
      <c r="BC91" s="814">
        <f t="shared" si="55"/>
        <v>4926</v>
      </c>
      <c r="BD91" s="814">
        <f t="shared" si="55"/>
        <v>4224</v>
      </c>
      <c r="BE91" s="814">
        <f t="shared" si="55"/>
        <v>4075</v>
      </c>
      <c r="BF91" s="814">
        <f t="shared" si="55"/>
        <v>0</v>
      </c>
      <c r="BG91" s="814">
        <f t="shared" si="55"/>
        <v>0</v>
      </c>
      <c r="BH91" s="814">
        <f t="shared" si="55"/>
        <v>0</v>
      </c>
      <c r="BI91" s="814">
        <f t="shared" si="55"/>
        <v>112</v>
      </c>
      <c r="BJ91" s="814">
        <f t="shared" si="55"/>
        <v>112</v>
      </c>
      <c r="BK91" s="814">
        <f t="shared" si="55"/>
        <v>57</v>
      </c>
      <c r="BL91" s="814">
        <f t="shared" si="55"/>
        <v>2882</v>
      </c>
      <c r="BM91" s="814">
        <f t="shared" si="55"/>
        <v>3709</v>
      </c>
      <c r="BN91" s="814">
        <f t="shared" si="55"/>
        <v>3308</v>
      </c>
      <c r="BO91" s="814">
        <f t="shared" si="55"/>
        <v>1140</v>
      </c>
      <c r="BP91" s="814">
        <f t="shared" ref="BP91:CU91" si="56">BP92+BP93+BP94+BP95+BP96</f>
        <v>1970</v>
      </c>
      <c r="BQ91" s="814">
        <f t="shared" si="56"/>
        <v>1314</v>
      </c>
      <c r="BR91" s="814">
        <f t="shared" si="56"/>
        <v>2087</v>
      </c>
      <c r="BS91" s="814">
        <f t="shared" si="56"/>
        <v>2716</v>
      </c>
      <c r="BT91" s="814">
        <f t="shared" si="56"/>
        <v>2837</v>
      </c>
      <c r="BU91" s="814">
        <f t="shared" si="56"/>
        <v>10531</v>
      </c>
      <c r="BV91" s="814">
        <f t="shared" si="56"/>
        <v>11236</v>
      </c>
      <c r="BW91" s="814">
        <f t="shared" si="56"/>
        <v>10006</v>
      </c>
      <c r="BX91" s="814">
        <f t="shared" si="56"/>
        <v>5504</v>
      </c>
      <c r="BY91" s="814">
        <f t="shared" si="56"/>
        <v>992</v>
      </c>
      <c r="BZ91" s="814">
        <f t="shared" si="56"/>
        <v>710</v>
      </c>
      <c r="CA91" s="814">
        <f t="shared" si="56"/>
        <v>13503</v>
      </c>
      <c r="CB91" s="814">
        <f t="shared" si="56"/>
        <v>9263</v>
      </c>
      <c r="CC91" s="814">
        <f t="shared" si="56"/>
        <v>9201</v>
      </c>
      <c r="CD91" s="814">
        <f t="shared" si="56"/>
        <v>386</v>
      </c>
      <c r="CE91" s="814">
        <f t="shared" si="56"/>
        <v>449</v>
      </c>
      <c r="CF91" s="814">
        <f t="shared" si="56"/>
        <v>423</v>
      </c>
      <c r="CG91" s="814">
        <f t="shared" si="56"/>
        <v>0</v>
      </c>
      <c r="CH91" s="814">
        <f t="shared" si="56"/>
        <v>510</v>
      </c>
      <c r="CI91" s="814">
        <f t="shared" si="56"/>
        <v>774</v>
      </c>
      <c r="CJ91" s="814">
        <f t="shared" si="56"/>
        <v>1802</v>
      </c>
      <c r="CK91" s="814">
        <f t="shared" si="56"/>
        <v>1963</v>
      </c>
      <c r="CL91" s="814">
        <f t="shared" si="56"/>
        <v>0</v>
      </c>
      <c r="CM91" s="814">
        <f t="shared" si="56"/>
        <v>0</v>
      </c>
      <c r="CN91" s="814">
        <f t="shared" si="56"/>
        <v>0</v>
      </c>
      <c r="CO91" s="814">
        <f t="shared" si="56"/>
        <v>386</v>
      </c>
      <c r="CP91" s="814">
        <f t="shared" si="56"/>
        <v>0</v>
      </c>
      <c r="CQ91" s="814">
        <f t="shared" si="56"/>
        <v>1500</v>
      </c>
      <c r="CR91" s="814">
        <f t="shared" si="56"/>
        <v>1053</v>
      </c>
      <c r="CS91" s="814">
        <f t="shared" si="56"/>
        <v>4530</v>
      </c>
      <c r="CT91" s="814">
        <f t="shared" si="56"/>
        <v>6080</v>
      </c>
      <c r="CU91" s="814">
        <f t="shared" si="56"/>
        <v>6133</v>
      </c>
      <c r="CV91" s="815">
        <f t="shared" si="38"/>
        <v>91690</v>
      </c>
      <c r="CW91" s="815">
        <f t="shared" si="39"/>
        <v>99614</v>
      </c>
      <c r="CX91" s="816">
        <f t="shared" si="40"/>
        <v>85766</v>
      </c>
      <c r="CY91" s="463"/>
      <c r="CZ91" s="1"/>
      <c r="DA91" s="418"/>
      <c r="DB91" s="418"/>
      <c r="DD91" s="418"/>
      <c r="DE91" s="418"/>
      <c r="DF91" s="418"/>
    </row>
    <row r="92" spans="1:110" s="824" customFormat="1" ht="13.5" customHeight="1">
      <c r="A92" s="499"/>
      <c r="B92" s="554" t="s">
        <v>905</v>
      </c>
      <c r="C92" s="712" t="s">
        <v>874</v>
      </c>
      <c r="D92" s="820">
        <v>8439</v>
      </c>
      <c r="E92" s="810">
        <v>9233</v>
      </c>
      <c r="F92" s="810">
        <v>9232</v>
      </c>
      <c r="G92" s="821">
        <v>1404</v>
      </c>
      <c r="H92" s="811">
        <v>1404</v>
      </c>
      <c r="I92" s="811">
        <v>1439</v>
      </c>
      <c r="J92" s="812"/>
      <c r="K92" s="811"/>
      <c r="L92" s="811"/>
      <c r="M92" s="811"/>
      <c r="N92" s="811"/>
      <c r="O92" s="811"/>
      <c r="P92" s="811"/>
      <c r="Q92" s="811"/>
      <c r="R92" s="811"/>
      <c r="S92" s="811"/>
      <c r="T92" s="811"/>
      <c r="U92" s="811"/>
      <c r="V92" s="812">
        <v>1847</v>
      </c>
      <c r="W92" s="811">
        <v>1847</v>
      </c>
      <c r="X92" s="811">
        <v>1902</v>
      </c>
      <c r="Y92" s="812"/>
      <c r="Z92" s="811"/>
      <c r="AA92" s="811"/>
      <c r="AB92" s="812">
        <v>2036</v>
      </c>
      <c r="AC92" s="811">
        <v>2088</v>
      </c>
      <c r="AD92" s="811">
        <v>1770</v>
      </c>
      <c r="AE92" s="812"/>
      <c r="AF92" s="811"/>
      <c r="AG92" s="811"/>
      <c r="AH92" s="812">
        <v>1847</v>
      </c>
      <c r="AI92" s="811">
        <v>1847</v>
      </c>
      <c r="AJ92" s="811">
        <v>1779</v>
      </c>
      <c r="AK92" s="812"/>
      <c r="AL92" s="811"/>
      <c r="AM92" s="811"/>
      <c r="AN92" s="987"/>
      <c r="AO92" s="811"/>
      <c r="AP92" s="811"/>
      <c r="AQ92" s="987"/>
      <c r="AR92" s="811"/>
      <c r="AS92" s="811"/>
      <c r="AT92" s="811">
        <v>1837</v>
      </c>
      <c r="AU92" s="811">
        <v>2007</v>
      </c>
      <c r="AV92" s="811">
        <v>1934</v>
      </c>
      <c r="AW92" s="812"/>
      <c r="AX92" s="811"/>
      <c r="AY92" s="811"/>
      <c r="AZ92" s="812"/>
      <c r="BA92" s="811"/>
      <c r="BB92" s="811"/>
      <c r="BC92" s="812">
        <v>3631</v>
      </c>
      <c r="BD92" s="811">
        <v>3070</v>
      </c>
      <c r="BE92" s="811">
        <v>2971</v>
      </c>
      <c r="BF92" s="812"/>
      <c r="BG92" s="811"/>
      <c r="BH92" s="811"/>
      <c r="BI92" s="812">
        <v>44</v>
      </c>
      <c r="BJ92" s="811">
        <v>44</v>
      </c>
      <c r="BK92" s="811"/>
      <c r="BL92" s="811">
        <v>1941</v>
      </c>
      <c r="BM92" s="811">
        <v>2318</v>
      </c>
      <c r="BN92" s="811">
        <v>2359</v>
      </c>
      <c r="BO92" s="812"/>
      <c r="BP92" s="811"/>
      <c r="BQ92" s="811"/>
      <c r="BR92" s="812">
        <v>288</v>
      </c>
      <c r="BS92" s="811">
        <v>659</v>
      </c>
      <c r="BT92" s="811">
        <v>659</v>
      </c>
      <c r="BU92" s="811">
        <v>3005</v>
      </c>
      <c r="BV92" s="811">
        <v>2847</v>
      </c>
      <c r="BW92" s="811">
        <v>2399</v>
      </c>
      <c r="BX92" s="811">
        <v>1685</v>
      </c>
      <c r="BY92" s="811">
        <v>146</v>
      </c>
      <c r="BZ92" s="811">
        <v>121</v>
      </c>
      <c r="CA92" s="812">
        <v>296</v>
      </c>
      <c r="CB92" s="811"/>
      <c r="CC92" s="813"/>
      <c r="CD92" s="811"/>
      <c r="CE92" s="811"/>
      <c r="CF92" s="811"/>
      <c r="CG92" s="811"/>
      <c r="CH92" s="811"/>
      <c r="CI92" s="811"/>
      <c r="CJ92" s="812"/>
      <c r="CK92" s="811"/>
      <c r="CL92" s="811"/>
      <c r="CM92" s="811"/>
      <c r="CN92" s="811"/>
      <c r="CO92" s="811"/>
      <c r="CP92" s="811"/>
      <c r="CQ92" s="811"/>
      <c r="CR92" s="811"/>
      <c r="CS92" s="811"/>
      <c r="CT92" s="811"/>
      <c r="CU92" s="811"/>
      <c r="CV92" s="732">
        <f t="shared" si="38"/>
        <v>28300</v>
      </c>
      <c r="CW92" s="732">
        <f t="shared" si="39"/>
        <v>27510</v>
      </c>
      <c r="CX92" s="732">
        <f t="shared" si="40"/>
        <v>26565</v>
      </c>
      <c r="CY92" s="463"/>
      <c r="CZ92" s="822"/>
      <c r="DA92" s="823"/>
      <c r="DB92" s="823"/>
      <c r="DD92" s="823"/>
      <c r="DE92" s="823"/>
      <c r="DF92" s="823"/>
    </row>
    <row r="93" spans="1:110" customFormat="1" ht="13.5" customHeight="1">
      <c r="A93" s="499"/>
      <c r="B93" s="544" t="s">
        <v>906</v>
      </c>
      <c r="C93" s="713" t="s">
        <v>967</v>
      </c>
      <c r="D93" s="606">
        <v>2258</v>
      </c>
      <c r="E93" s="607">
        <v>2477</v>
      </c>
      <c r="F93" s="607">
        <v>2477</v>
      </c>
      <c r="G93" s="473">
        <v>404</v>
      </c>
      <c r="H93" s="615">
        <v>433</v>
      </c>
      <c r="I93" s="615">
        <v>395</v>
      </c>
      <c r="J93" s="474"/>
      <c r="K93" s="615"/>
      <c r="L93" s="615"/>
      <c r="M93" s="615"/>
      <c r="N93" s="615"/>
      <c r="O93" s="615"/>
      <c r="P93" s="615"/>
      <c r="Q93" s="615"/>
      <c r="R93" s="615"/>
      <c r="S93" s="615"/>
      <c r="T93" s="615"/>
      <c r="U93" s="615"/>
      <c r="V93" s="474">
        <v>529</v>
      </c>
      <c r="W93" s="615">
        <v>529</v>
      </c>
      <c r="X93" s="615">
        <v>506</v>
      </c>
      <c r="Y93" s="474"/>
      <c r="Z93" s="615"/>
      <c r="AA93" s="615"/>
      <c r="AB93" s="474">
        <v>579</v>
      </c>
      <c r="AC93" s="615">
        <v>579</v>
      </c>
      <c r="AD93" s="615">
        <v>506</v>
      </c>
      <c r="AE93" s="474"/>
      <c r="AF93" s="615"/>
      <c r="AG93" s="615"/>
      <c r="AH93" s="474">
        <v>529</v>
      </c>
      <c r="AI93" s="615">
        <v>529</v>
      </c>
      <c r="AJ93" s="615">
        <v>508</v>
      </c>
      <c r="AK93" s="474"/>
      <c r="AL93" s="615"/>
      <c r="AM93" s="615"/>
      <c r="AN93" s="479"/>
      <c r="AO93" s="615"/>
      <c r="AP93" s="615"/>
      <c r="AQ93" s="479"/>
      <c r="AR93" s="615"/>
      <c r="AS93" s="615"/>
      <c r="AT93" s="615">
        <v>526</v>
      </c>
      <c r="AU93" s="615">
        <v>572</v>
      </c>
      <c r="AV93" s="615">
        <v>528</v>
      </c>
      <c r="AW93" s="474"/>
      <c r="AX93" s="615"/>
      <c r="AY93" s="615"/>
      <c r="AZ93" s="474"/>
      <c r="BA93" s="615"/>
      <c r="BB93" s="615"/>
      <c r="BC93" s="474">
        <v>1022</v>
      </c>
      <c r="BD93" s="615">
        <v>835</v>
      </c>
      <c r="BE93" s="615">
        <v>808</v>
      </c>
      <c r="BF93" s="474"/>
      <c r="BG93" s="615"/>
      <c r="BH93" s="615"/>
      <c r="BI93" s="474">
        <v>12</v>
      </c>
      <c r="BJ93" s="615">
        <v>12</v>
      </c>
      <c r="BK93" s="615"/>
      <c r="BL93" s="615">
        <v>723</v>
      </c>
      <c r="BM93" s="615">
        <v>723</v>
      </c>
      <c r="BN93" s="615">
        <v>625</v>
      </c>
      <c r="BO93" s="474"/>
      <c r="BP93" s="615"/>
      <c r="BQ93" s="615"/>
      <c r="BR93" s="474">
        <v>170</v>
      </c>
      <c r="BS93" s="615">
        <v>174</v>
      </c>
      <c r="BT93" s="615">
        <v>174</v>
      </c>
      <c r="BU93" s="615">
        <v>750</v>
      </c>
      <c r="BV93" s="615">
        <v>790</v>
      </c>
      <c r="BW93" s="615">
        <v>659</v>
      </c>
      <c r="BX93" s="620">
        <v>511</v>
      </c>
      <c r="BY93" s="620">
        <v>107</v>
      </c>
      <c r="BZ93" s="615">
        <v>52</v>
      </c>
      <c r="CA93" s="474">
        <v>105</v>
      </c>
      <c r="CB93" s="615">
        <v>105</v>
      </c>
      <c r="CC93" s="618"/>
      <c r="CD93" s="615">
        <v>386</v>
      </c>
      <c r="CE93" s="989"/>
      <c r="CF93" s="615"/>
      <c r="CG93" s="615"/>
      <c r="CH93" s="615"/>
      <c r="CI93" s="615"/>
      <c r="CJ93" s="474"/>
      <c r="CK93" s="615"/>
      <c r="CL93" s="615"/>
      <c r="CM93" s="615"/>
      <c r="CN93" s="615"/>
      <c r="CO93" s="615"/>
      <c r="CP93" s="615"/>
      <c r="CQ93" s="615"/>
      <c r="CR93" s="615"/>
      <c r="CS93" s="615"/>
      <c r="CT93" s="615"/>
      <c r="CU93" s="615"/>
      <c r="CV93" s="635">
        <f t="shared" si="38"/>
        <v>8504</v>
      </c>
      <c r="CW93" s="635">
        <f t="shared" si="39"/>
        <v>7865</v>
      </c>
      <c r="CX93" s="635">
        <f t="shared" si="40"/>
        <v>7238</v>
      </c>
      <c r="CY93" s="463"/>
      <c r="CZ93" s="1"/>
      <c r="DA93" s="418"/>
      <c r="DB93" s="418"/>
      <c r="DD93" s="418"/>
      <c r="DE93" s="418"/>
      <c r="DF93" s="418"/>
    </row>
    <row r="94" spans="1:110" customFormat="1" ht="13.5" customHeight="1">
      <c r="A94" s="499"/>
      <c r="B94" s="544" t="s">
        <v>907</v>
      </c>
      <c r="C94" s="713" t="s">
        <v>934</v>
      </c>
      <c r="D94" s="606">
        <v>5067</v>
      </c>
      <c r="E94" s="607">
        <v>8111</v>
      </c>
      <c r="F94" s="607">
        <v>7352</v>
      </c>
      <c r="G94" s="480">
        <v>159</v>
      </c>
      <c r="H94" s="615">
        <v>143</v>
      </c>
      <c r="I94" s="615">
        <v>99</v>
      </c>
      <c r="J94" s="479"/>
      <c r="K94" s="615"/>
      <c r="L94" s="615"/>
      <c r="M94" s="615"/>
      <c r="N94" s="615"/>
      <c r="O94" s="615"/>
      <c r="P94" s="615"/>
      <c r="Q94" s="615"/>
      <c r="R94" s="615"/>
      <c r="S94" s="615"/>
      <c r="T94" s="615"/>
      <c r="U94" s="615"/>
      <c r="V94" s="481">
        <v>1927</v>
      </c>
      <c r="W94" s="615">
        <v>2659</v>
      </c>
      <c r="X94" s="615">
        <v>1126</v>
      </c>
      <c r="Y94" s="481">
        <v>3702</v>
      </c>
      <c r="Z94" s="615">
        <v>3705</v>
      </c>
      <c r="AA94" s="615">
        <v>3096</v>
      </c>
      <c r="AB94" s="481">
        <v>1890</v>
      </c>
      <c r="AC94" s="615">
        <v>4795</v>
      </c>
      <c r="AD94" s="615">
        <v>954</v>
      </c>
      <c r="AE94" s="481">
        <v>2171</v>
      </c>
      <c r="AF94" s="620">
        <v>2354</v>
      </c>
      <c r="AG94" s="615">
        <v>1271</v>
      </c>
      <c r="AH94" s="481">
        <v>2431</v>
      </c>
      <c r="AI94" s="620">
        <v>2279</v>
      </c>
      <c r="AJ94" s="615">
        <v>2072</v>
      </c>
      <c r="AK94" s="479"/>
      <c r="AL94" s="615"/>
      <c r="AM94" s="615"/>
      <c r="AN94" s="481">
        <v>578</v>
      </c>
      <c r="AO94" s="615">
        <v>825</v>
      </c>
      <c r="AP94" s="615">
        <v>708</v>
      </c>
      <c r="AQ94" s="481">
        <v>635</v>
      </c>
      <c r="AR94" s="615">
        <v>1174</v>
      </c>
      <c r="AS94" s="615">
        <v>1044</v>
      </c>
      <c r="AT94" s="615">
        <v>644</v>
      </c>
      <c r="AU94" s="615">
        <v>706</v>
      </c>
      <c r="AV94" s="615">
        <v>672</v>
      </c>
      <c r="AW94" s="479">
        <v>2238</v>
      </c>
      <c r="AX94" s="615">
        <v>2104</v>
      </c>
      <c r="AY94" s="615">
        <v>1929</v>
      </c>
      <c r="AZ94" s="479">
        <v>256</v>
      </c>
      <c r="BA94" s="615">
        <v>161</v>
      </c>
      <c r="BB94" s="615">
        <v>111</v>
      </c>
      <c r="BC94" s="479">
        <v>273</v>
      </c>
      <c r="BD94" s="615">
        <v>319</v>
      </c>
      <c r="BE94" s="615">
        <v>296</v>
      </c>
      <c r="BF94" s="479"/>
      <c r="BG94" s="615"/>
      <c r="BH94" s="615"/>
      <c r="BI94" s="479">
        <v>56</v>
      </c>
      <c r="BJ94" s="615">
        <v>56</v>
      </c>
      <c r="BK94" s="615">
        <v>57</v>
      </c>
      <c r="BL94" s="615">
        <v>218</v>
      </c>
      <c r="BM94" s="615">
        <v>668</v>
      </c>
      <c r="BN94" s="615">
        <v>324</v>
      </c>
      <c r="BO94" s="481">
        <v>1140</v>
      </c>
      <c r="BP94" s="615">
        <v>1970</v>
      </c>
      <c r="BQ94" s="615">
        <v>1314</v>
      </c>
      <c r="BR94" s="481">
        <v>1629</v>
      </c>
      <c r="BS94" s="615">
        <v>1883</v>
      </c>
      <c r="BT94" s="615">
        <v>2004</v>
      </c>
      <c r="BU94" s="620">
        <v>6776</v>
      </c>
      <c r="BV94" s="615">
        <v>7599</v>
      </c>
      <c r="BW94" s="615">
        <v>6948</v>
      </c>
      <c r="BX94" s="620">
        <v>3308</v>
      </c>
      <c r="BY94" s="615">
        <v>739</v>
      </c>
      <c r="BZ94" s="615">
        <v>537</v>
      </c>
      <c r="CA94" s="481">
        <v>1687</v>
      </c>
      <c r="CB94" s="615">
        <v>1341</v>
      </c>
      <c r="CC94" s="618">
        <v>1384</v>
      </c>
      <c r="CD94" s="615"/>
      <c r="CE94" s="615">
        <v>449</v>
      </c>
      <c r="CF94" s="615">
        <v>423</v>
      </c>
      <c r="CG94" s="615"/>
      <c r="CH94" s="615"/>
      <c r="CI94" s="615">
        <v>264</v>
      </c>
      <c r="CJ94" s="479"/>
      <c r="CK94" s="615"/>
      <c r="CL94" s="615"/>
      <c r="CM94" s="615"/>
      <c r="CN94" s="615"/>
      <c r="CO94" s="615"/>
      <c r="CP94" s="615"/>
      <c r="CQ94" s="615"/>
      <c r="CR94" s="615"/>
      <c r="CS94" s="615"/>
      <c r="CT94" s="615"/>
      <c r="CU94" s="615"/>
      <c r="CV94" s="635">
        <f t="shared" si="38"/>
        <v>36785</v>
      </c>
      <c r="CW94" s="635">
        <f t="shared" si="39"/>
        <v>44040</v>
      </c>
      <c r="CX94" s="635">
        <f t="shared" si="40"/>
        <v>33985</v>
      </c>
      <c r="CY94" s="463"/>
      <c r="CZ94" s="4"/>
      <c r="DA94" s="418"/>
      <c r="DB94" s="418"/>
      <c r="DD94" s="418"/>
      <c r="DE94" s="418"/>
      <c r="DF94" s="418"/>
    </row>
    <row r="95" spans="1:110" customFormat="1" ht="13.5" customHeight="1">
      <c r="A95" s="499"/>
      <c r="B95" s="544" t="s">
        <v>908</v>
      </c>
      <c r="C95" s="714" t="s">
        <v>968</v>
      </c>
      <c r="D95" s="608"/>
      <c r="E95" s="609"/>
      <c r="F95" s="609"/>
      <c r="G95" s="478"/>
      <c r="H95" s="615"/>
      <c r="I95" s="615"/>
      <c r="J95" s="479"/>
      <c r="K95" s="615"/>
      <c r="L95" s="615"/>
      <c r="M95" s="615"/>
      <c r="N95" s="615"/>
      <c r="O95" s="615"/>
      <c r="P95" s="615"/>
      <c r="Q95" s="615"/>
      <c r="R95" s="615"/>
      <c r="S95" s="615"/>
      <c r="T95" s="615"/>
      <c r="U95" s="615"/>
      <c r="V95" s="479"/>
      <c r="W95" s="615"/>
      <c r="X95" s="615"/>
      <c r="Y95" s="479"/>
      <c r="Z95" s="615"/>
      <c r="AA95" s="615"/>
      <c r="AB95" s="479"/>
      <c r="AC95" s="615"/>
      <c r="AD95" s="615"/>
      <c r="AE95" s="479"/>
      <c r="AF95" s="615"/>
      <c r="AG95" s="615"/>
      <c r="AH95" s="479"/>
      <c r="AI95" s="615"/>
      <c r="AJ95" s="615"/>
      <c r="AK95" s="479"/>
      <c r="AL95" s="615"/>
      <c r="AM95" s="615"/>
      <c r="AN95" s="470"/>
      <c r="AO95" s="470"/>
      <c r="AP95" s="470"/>
      <c r="AQ95" s="470"/>
      <c r="AR95" s="470"/>
      <c r="AS95" s="470"/>
      <c r="AT95" s="615"/>
      <c r="AU95" s="615"/>
      <c r="AV95" s="615"/>
      <c r="AW95" s="479"/>
      <c r="AX95" s="615"/>
      <c r="AY95" s="615"/>
      <c r="AZ95" s="479"/>
      <c r="BA95" s="615"/>
      <c r="BB95" s="615"/>
      <c r="BC95" s="479"/>
      <c r="BD95" s="615"/>
      <c r="BE95" s="615"/>
      <c r="BF95" s="479"/>
      <c r="BG95" s="615"/>
      <c r="BH95" s="615"/>
      <c r="BI95" s="479"/>
      <c r="BJ95" s="615"/>
      <c r="BK95" s="615"/>
      <c r="BL95" s="615"/>
      <c r="BM95" s="615"/>
      <c r="BN95" s="615"/>
      <c r="BO95" s="479"/>
      <c r="BP95" s="615"/>
      <c r="BQ95" s="615"/>
      <c r="BR95" s="479"/>
      <c r="BS95" s="615"/>
      <c r="BT95" s="615"/>
      <c r="BU95" s="615"/>
      <c r="BV95" s="615"/>
      <c r="BW95" s="615"/>
      <c r="BX95" s="615"/>
      <c r="BY95" s="615"/>
      <c r="BZ95" s="615"/>
      <c r="CA95" s="479"/>
      <c r="CB95" s="615"/>
      <c r="CC95" s="618"/>
      <c r="CD95" s="615"/>
      <c r="CE95" s="615"/>
      <c r="CF95" s="615"/>
      <c r="CG95" s="615"/>
      <c r="CH95" s="615">
        <v>510</v>
      </c>
      <c r="CI95" s="615">
        <v>510</v>
      </c>
      <c r="CJ95" s="479">
        <v>1802</v>
      </c>
      <c r="CK95" s="615">
        <v>1963</v>
      </c>
      <c r="CL95" s="615"/>
      <c r="CM95" s="615"/>
      <c r="CN95" s="615"/>
      <c r="CO95" s="615">
        <v>386</v>
      </c>
      <c r="CP95" s="615"/>
      <c r="CQ95" s="615">
        <v>1500</v>
      </c>
      <c r="CR95" s="615">
        <v>1053</v>
      </c>
      <c r="CS95" s="615">
        <v>4530</v>
      </c>
      <c r="CT95" s="615">
        <v>6080</v>
      </c>
      <c r="CU95" s="615">
        <v>6133</v>
      </c>
      <c r="CV95" s="635">
        <f t="shared" si="38"/>
        <v>6332</v>
      </c>
      <c r="CW95" s="635">
        <f t="shared" si="39"/>
        <v>10053</v>
      </c>
      <c r="CX95" s="635">
        <f t="shared" si="40"/>
        <v>8082</v>
      </c>
      <c r="CY95" s="463"/>
      <c r="CZ95" s="1"/>
      <c r="DA95" s="418"/>
      <c r="DB95" s="418"/>
      <c r="DD95" s="418"/>
      <c r="DE95" s="418"/>
      <c r="DF95" s="418"/>
    </row>
    <row r="96" spans="1:110" customFormat="1" ht="13.5" customHeight="1">
      <c r="A96" s="499"/>
      <c r="B96" s="544" t="s">
        <v>917</v>
      </c>
      <c r="C96" s="715" t="s">
        <v>969</v>
      </c>
      <c r="D96" s="606">
        <f>D97+D98+D99+D100+D101+D102+D103+D104+D105+D106</f>
        <v>354</v>
      </c>
      <c r="E96" s="606">
        <f t="shared" ref="E96:BP96" si="57">E97+E98+E99+E100+E101+E102+E103+E104+E105+E106</f>
        <v>354</v>
      </c>
      <c r="F96" s="606">
        <f t="shared" si="57"/>
        <v>104</v>
      </c>
      <c r="G96" s="606">
        <f t="shared" si="57"/>
        <v>0</v>
      </c>
      <c r="H96" s="606">
        <f t="shared" si="57"/>
        <v>0</v>
      </c>
      <c r="I96" s="606">
        <f t="shared" si="57"/>
        <v>0</v>
      </c>
      <c r="J96" s="606">
        <f t="shared" si="57"/>
        <v>0</v>
      </c>
      <c r="K96" s="606">
        <f t="shared" si="57"/>
        <v>1975</v>
      </c>
      <c r="L96" s="606">
        <f t="shared" si="57"/>
        <v>1975</v>
      </c>
      <c r="M96" s="606">
        <f t="shared" si="57"/>
        <v>0</v>
      </c>
      <c r="N96" s="606">
        <f t="shared" si="57"/>
        <v>0</v>
      </c>
      <c r="O96" s="606">
        <f t="shared" si="57"/>
        <v>0</v>
      </c>
      <c r="P96" s="606">
        <f t="shared" si="57"/>
        <v>0</v>
      </c>
      <c r="Q96" s="606">
        <f t="shared" si="57"/>
        <v>0</v>
      </c>
      <c r="R96" s="606">
        <f t="shared" si="57"/>
        <v>0</v>
      </c>
      <c r="S96" s="606">
        <f t="shared" si="57"/>
        <v>0</v>
      </c>
      <c r="T96" s="606">
        <f t="shared" si="57"/>
        <v>0</v>
      </c>
      <c r="U96" s="606">
        <f t="shared" si="57"/>
        <v>0</v>
      </c>
      <c r="V96" s="606">
        <f t="shared" si="57"/>
        <v>0</v>
      </c>
      <c r="W96" s="606">
        <f t="shared" si="57"/>
        <v>0</v>
      </c>
      <c r="X96" s="606">
        <f t="shared" si="57"/>
        <v>0</v>
      </c>
      <c r="Y96" s="606">
        <f t="shared" si="57"/>
        <v>0</v>
      </c>
      <c r="Z96" s="606">
        <f t="shared" si="57"/>
        <v>0</v>
      </c>
      <c r="AA96" s="606">
        <f t="shared" si="57"/>
        <v>0</v>
      </c>
      <c r="AB96" s="606">
        <f t="shared" si="57"/>
        <v>0</v>
      </c>
      <c r="AC96" s="606">
        <f t="shared" si="57"/>
        <v>0</v>
      </c>
      <c r="AD96" s="606">
        <f t="shared" si="57"/>
        <v>0</v>
      </c>
      <c r="AE96" s="606">
        <f t="shared" si="57"/>
        <v>0</v>
      </c>
      <c r="AF96" s="606">
        <f t="shared" si="57"/>
        <v>0</v>
      </c>
      <c r="AG96" s="606">
        <f t="shared" si="57"/>
        <v>0</v>
      </c>
      <c r="AH96" s="606">
        <f t="shared" si="57"/>
        <v>0</v>
      </c>
      <c r="AI96" s="606">
        <f t="shared" si="57"/>
        <v>0</v>
      </c>
      <c r="AJ96" s="606">
        <f t="shared" si="57"/>
        <v>0</v>
      </c>
      <c r="AK96" s="606">
        <f t="shared" si="57"/>
        <v>0</v>
      </c>
      <c r="AL96" s="606">
        <f t="shared" si="57"/>
        <v>0</v>
      </c>
      <c r="AM96" s="606">
        <f t="shared" si="57"/>
        <v>0</v>
      </c>
      <c r="AN96" s="606">
        <f t="shared" si="57"/>
        <v>0</v>
      </c>
      <c r="AO96" s="606">
        <f t="shared" si="57"/>
        <v>0</v>
      </c>
      <c r="AP96" s="606">
        <f t="shared" si="57"/>
        <v>0</v>
      </c>
      <c r="AQ96" s="606">
        <f t="shared" si="57"/>
        <v>0</v>
      </c>
      <c r="AR96" s="606">
        <f t="shared" si="57"/>
        <v>0</v>
      </c>
      <c r="AS96" s="606">
        <f t="shared" si="57"/>
        <v>0</v>
      </c>
      <c r="AT96" s="606">
        <f t="shared" si="57"/>
        <v>0</v>
      </c>
      <c r="AU96" s="606">
        <f t="shared" si="57"/>
        <v>0</v>
      </c>
      <c r="AV96" s="606">
        <f t="shared" si="57"/>
        <v>0</v>
      </c>
      <c r="AW96" s="606">
        <f t="shared" si="57"/>
        <v>0</v>
      </c>
      <c r="AX96" s="606">
        <f t="shared" si="57"/>
        <v>0</v>
      </c>
      <c r="AY96" s="606">
        <f t="shared" si="57"/>
        <v>0</v>
      </c>
      <c r="AZ96" s="606">
        <f t="shared" si="57"/>
        <v>0</v>
      </c>
      <c r="BA96" s="606">
        <f t="shared" si="57"/>
        <v>0</v>
      </c>
      <c r="BB96" s="606">
        <f t="shared" si="57"/>
        <v>0</v>
      </c>
      <c r="BC96" s="606">
        <f t="shared" si="57"/>
        <v>0</v>
      </c>
      <c r="BD96" s="606">
        <f t="shared" si="57"/>
        <v>0</v>
      </c>
      <c r="BE96" s="606">
        <f t="shared" si="57"/>
        <v>0</v>
      </c>
      <c r="BF96" s="606">
        <f t="shared" si="57"/>
        <v>0</v>
      </c>
      <c r="BG96" s="606">
        <f t="shared" si="57"/>
        <v>0</v>
      </c>
      <c r="BH96" s="606">
        <f t="shared" si="57"/>
        <v>0</v>
      </c>
      <c r="BI96" s="606">
        <f t="shared" si="57"/>
        <v>0</v>
      </c>
      <c r="BJ96" s="606">
        <f t="shared" si="57"/>
        <v>0</v>
      </c>
      <c r="BK96" s="606">
        <f t="shared" si="57"/>
        <v>0</v>
      </c>
      <c r="BL96" s="606">
        <f t="shared" si="57"/>
        <v>0</v>
      </c>
      <c r="BM96" s="606">
        <f t="shared" si="57"/>
        <v>0</v>
      </c>
      <c r="BN96" s="606">
        <f t="shared" si="57"/>
        <v>0</v>
      </c>
      <c r="BO96" s="606">
        <f t="shared" si="57"/>
        <v>0</v>
      </c>
      <c r="BP96" s="606">
        <f t="shared" si="57"/>
        <v>0</v>
      </c>
      <c r="BQ96" s="606">
        <f t="shared" ref="BQ96:CU96" si="58">BQ97+BQ98+BQ99+BQ100+BQ101+BQ102+BQ103+BQ104+BQ105+BQ106</f>
        <v>0</v>
      </c>
      <c r="BR96" s="606">
        <f t="shared" si="58"/>
        <v>0</v>
      </c>
      <c r="BS96" s="606">
        <f t="shared" si="58"/>
        <v>0</v>
      </c>
      <c r="BT96" s="606">
        <f t="shared" si="58"/>
        <v>0</v>
      </c>
      <c r="BU96" s="606">
        <f t="shared" si="58"/>
        <v>0</v>
      </c>
      <c r="BV96" s="606">
        <f t="shared" si="58"/>
        <v>0</v>
      </c>
      <c r="BW96" s="606">
        <f t="shared" si="58"/>
        <v>0</v>
      </c>
      <c r="BX96" s="606">
        <f t="shared" si="58"/>
        <v>0</v>
      </c>
      <c r="BY96" s="606">
        <f t="shared" si="58"/>
        <v>0</v>
      </c>
      <c r="BZ96" s="606">
        <f t="shared" si="58"/>
        <v>0</v>
      </c>
      <c r="CA96" s="606">
        <f t="shared" si="58"/>
        <v>11415</v>
      </c>
      <c r="CB96" s="606">
        <f t="shared" si="58"/>
        <v>7817</v>
      </c>
      <c r="CC96" s="606">
        <f t="shared" si="58"/>
        <v>7817</v>
      </c>
      <c r="CD96" s="606">
        <f t="shared" si="58"/>
        <v>0</v>
      </c>
      <c r="CE96" s="606">
        <f t="shared" si="58"/>
        <v>0</v>
      </c>
      <c r="CF96" s="606">
        <f t="shared" si="58"/>
        <v>0</v>
      </c>
      <c r="CG96" s="606">
        <f t="shared" si="58"/>
        <v>0</v>
      </c>
      <c r="CH96" s="606">
        <f t="shared" si="58"/>
        <v>0</v>
      </c>
      <c r="CI96" s="606">
        <f t="shared" si="58"/>
        <v>0</v>
      </c>
      <c r="CJ96" s="606">
        <f t="shared" si="58"/>
        <v>0</v>
      </c>
      <c r="CK96" s="606">
        <f t="shared" si="58"/>
        <v>0</v>
      </c>
      <c r="CL96" s="606">
        <f t="shared" si="58"/>
        <v>0</v>
      </c>
      <c r="CM96" s="606">
        <f t="shared" si="58"/>
        <v>0</v>
      </c>
      <c r="CN96" s="606">
        <f t="shared" si="58"/>
        <v>0</v>
      </c>
      <c r="CO96" s="606">
        <f t="shared" si="58"/>
        <v>0</v>
      </c>
      <c r="CP96" s="606">
        <f t="shared" si="58"/>
        <v>0</v>
      </c>
      <c r="CQ96" s="606">
        <f t="shared" si="58"/>
        <v>0</v>
      </c>
      <c r="CR96" s="606">
        <f t="shared" si="58"/>
        <v>0</v>
      </c>
      <c r="CS96" s="606">
        <f t="shared" si="58"/>
        <v>0</v>
      </c>
      <c r="CT96" s="606">
        <f t="shared" si="58"/>
        <v>0</v>
      </c>
      <c r="CU96" s="606">
        <f t="shared" si="58"/>
        <v>0</v>
      </c>
      <c r="CV96" s="635">
        <f t="shared" si="38"/>
        <v>11769</v>
      </c>
      <c r="CW96" s="635">
        <f t="shared" si="39"/>
        <v>10146</v>
      </c>
      <c r="CX96" s="635">
        <f t="shared" si="40"/>
        <v>9896</v>
      </c>
      <c r="CY96" s="463"/>
      <c r="CZ96" s="1"/>
      <c r="DA96" s="418"/>
      <c r="DB96" s="418"/>
      <c r="DD96" s="418"/>
      <c r="DE96" s="418"/>
      <c r="DF96" s="418"/>
    </row>
    <row r="97" spans="1:110" customFormat="1" ht="13.5" customHeight="1">
      <c r="A97" s="499"/>
      <c r="B97" s="544" t="s">
        <v>909</v>
      </c>
      <c r="C97" s="713" t="s">
        <v>1213</v>
      </c>
      <c r="D97" s="608"/>
      <c r="E97" s="609"/>
      <c r="F97" s="609"/>
      <c r="G97" s="469"/>
      <c r="H97" s="470"/>
      <c r="I97" s="470"/>
      <c r="J97" s="470"/>
      <c r="K97" s="518">
        <v>1975</v>
      </c>
      <c r="L97" s="518">
        <v>1975</v>
      </c>
      <c r="M97" s="470"/>
      <c r="N97" s="470"/>
      <c r="O97" s="470"/>
      <c r="P97" s="470"/>
      <c r="Q97" s="470"/>
      <c r="R97" s="470"/>
      <c r="S97" s="470"/>
      <c r="T97" s="470"/>
      <c r="U97" s="470"/>
      <c r="V97" s="470"/>
      <c r="W97" s="470"/>
      <c r="X97" s="470"/>
      <c r="Y97" s="470"/>
      <c r="Z97" s="470"/>
      <c r="AA97" s="470"/>
      <c r="AB97" s="470"/>
      <c r="AC97" s="470"/>
      <c r="AD97" s="470"/>
      <c r="AE97" s="470"/>
      <c r="AF97" s="470"/>
      <c r="AG97" s="470"/>
      <c r="AH97" s="470"/>
      <c r="AI97" s="470"/>
      <c r="AJ97" s="470"/>
      <c r="AK97" s="470"/>
      <c r="AL97" s="470"/>
      <c r="AM97" s="470"/>
      <c r="AN97" s="474"/>
      <c r="AO97" s="615"/>
      <c r="AP97" s="615"/>
      <c r="AQ97" s="474"/>
      <c r="AR97" s="615"/>
      <c r="AS97" s="615"/>
      <c r="AT97" s="470"/>
      <c r="AU97" s="470"/>
      <c r="AV97" s="470"/>
      <c r="AW97" s="470"/>
      <c r="AX97" s="470"/>
      <c r="AY97" s="470"/>
      <c r="AZ97" s="470"/>
      <c r="BA97" s="470"/>
      <c r="BB97" s="470"/>
      <c r="BC97" s="470"/>
      <c r="BD97" s="470"/>
      <c r="BE97" s="470"/>
      <c r="BF97" s="470"/>
      <c r="BG97" s="470"/>
      <c r="BH97" s="470"/>
      <c r="BI97" s="470"/>
      <c r="BJ97" s="470"/>
      <c r="BK97" s="470"/>
      <c r="BL97" s="470"/>
      <c r="BM97" s="470"/>
      <c r="BN97" s="470"/>
      <c r="BO97" s="470"/>
      <c r="BP97" s="470"/>
      <c r="BQ97" s="470"/>
      <c r="BR97" s="470"/>
      <c r="BS97" s="470"/>
      <c r="BT97" s="592"/>
      <c r="BU97" s="592"/>
      <c r="BV97" s="592"/>
      <c r="BW97" s="470"/>
      <c r="BX97" s="470"/>
      <c r="BY97" s="470"/>
      <c r="BZ97" s="470"/>
      <c r="CA97" s="470"/>
      <c r="CB97" s="470"/>
      <c r="CC97" s="470"/>
      <c r="CD97" s="470"/>
      <c r="CE97" s="470"/>
      <c r="CF97" s="470"/>
      <c r="CG97" s="470"/>
      <c r="CH97" s="470"/>
      <c r="CI97" s="470"/>
      <c r="CJ97" s="470"/>
      <c r="CK97" s="470"/>
      <c r="CL97" s="470"/>
      <c r="CM97" s="470"/>
      <c r="CN97" s="470"/>
      <c r="CO97" s="470"/>
      <c r="CP97" s="470"/>
      <c r="CQ97" s="470"/>
      <c r="CR97" s="470"/>
      <c r="CS97" s="470"/>
      <c r="CT97" s="470"/>
      <c r="CU97" s="470"/>
      <c r="CV97" s="635">
        <f t="shared" si="38"/>
        <v>0</v>
      </c>
      <c r="CW97" s="635">
        <f t="shared" si="39"/>
        <v>1975</v>
      </c>
      <c r="CX97" s="635">
        <f t="shared" si="40"/>
        <v>1975</v>
      </c>
      <c r="CY97" s="463"/>
      <c r="CZ97" s="1"/>
      <c r="DA97" s="418"/>
      <c r="DB97" s="418"/>
      <c r="DD97" s="418"/>
      <c r="DE97" s="418"/>
      <c r="DF97" s="418"/>
    </row>
    <row r="98" spans="1:110" customFormat="1" ht="13.5" customHeight="1">
      <c r="A98" s="499"/>
      <c r="B98" s="544" t="s">
        <v>910</v>
      </c>
      <c r="C98" s="716" t="s">
        <v>1214</v>
      </c>
      <c r="D98" s="606"/>
      <c r="E98" s="607"/>
      <c r="F98" s="607"/>
      <c r="G98" s="473"/>
      <c r="H98" s="615"/>
      <c r="I98" s="615"/>
      <c r="J98" s="474"/>
      <c r="K98" s="615"/>
      <c r="L98" s="615"/>
      <c r="M98" s="615"/>
      <c r="N98" s="615"/>
      <c r="O98" s="615"/>
      <c r="P98" s="615"/>
      <c r="Q98" s="615"/>
      <c r="R98" s="615"/>
      <c r="S98" s="615"/>
      <c r="T98" s="615"/>
      <c r="U98" s="615"/>
      <c r="V98" s="474"/>
      <c r="W98" s="615"/>
      <c r="X98" s="615"/>
      <c r="Y98" s="474"/>
      <c r="Z98" s="615"/>
      <c r="AA98" s="615"/>
      <c r="AB98" s="474"/>
      <c r="AC98" s="615"/>
      <c r="AD98" s="615"/>
      <c r="AE98" s="474"/>
      <c r="AF98" s="615"/>
      <c r="AG98" s="615"/>
      <c r="AH98" s="474"/>
      <c r="AI98" s="615"/>
      <c r="AJ98" s="615"/>
      <c r="AK98" s="474"/>
      <c r="AL98" s="615"/>
      <c r="AM98" s="615"/>
      <c r="AN98" s="474"/>
      <c r="AO98" s="615"/>
      <c r="AP98" s="615"/>
      <c r="AQ98" s="474"/>
      <c r="AR98" s="615"/>
      <c r="AS98" s="615"/>
      <c r="AT98" s="615"/>
      <c r="AU98" s="615"/>
      <c r="AV98" s="615"/>
      <c r="AW98" s="474"/>
      <c r="AX98" s="615"/>
      <c r="AY98" s="615"/>
      <c r="AZ98" s="474"/>
      <c r="BA98" s="615"/>
      <c r="BB98" s="615"/>
      <c r="BC98" s="474"/>
      <c r="BD98" s="615"/>
      <c r="BE98" s="615"/>
      <c r="BF98" s="474"/>
      <c r="BG98" s="615"/>
      <c r="BH98" s="615"/>
      <c r="BI98" s="474"/>
      <c r="BJ98" s="615"/>
      <c r="BK98" s="615"/>
      <c r="BL98" s="615"/>
      <c r="BM98" s="615"/>
      <c r="BN98" s="615"/>
      <c r="BO98" s="474"/>
      <c r="BP98" s="615"/>
      <c r="BQ98" s="615"/>
      <c r="BR98" s="474"/>
      <c r="BS98" s="615"/>
      <c r="BT98" s="592"/>
      <c r="BU98" s="592"/>
      <c r="BV98" s="592"/>
      <c r="BW98" s="615"/>
      <c r="BX98" s="615"/>
      <c r="BY98" s="615"/>
      <c r="BZ98" s="615"/>
      <c r="CA98" s="615"/>
      <c r="CB98" s="615"/>
      <c r="CC98" s="615"/>
      <c r="CD98" s="615"/>
      <c r="CE98" s="615"/>
      <c r="CF98" s="615"/>
      <c r="CG98" s="615"/>
      <c r="CH98" s="615"/>
      <c r="CI98" s="615"/>
      <c r="CJ98" s="474"/>
      <c r="CK98" s="615"/>
      <c r="CL98" s="615"/>
      <c r="CM98" s="615"/>
      <c r="CN98" s="615"/>
      <c r="CO98" s="615"/>
      <c r="CP98" s="615"/>
      <c r="CQ98" s="615"/>
      <c r="CR98" s="615"/>
      <c r="CS98" s="615"/>
      <c r="CT98" s="615"/>
      <c r="CU98" s="615"/>
      <c r="CV98" s="635">
        <f t="shared" si="38"/>
        <v>0</v>
      </c>
      <c r="CW98" s="635">
        <f t="shared" si="39"/>
        <v>0</v>
      </c>
      <c r="CX98" s="635">
        <f t="shared" si="40"/>
        <v>0</v>
      </c>
      <c r="CY98" s="463"/>
      <c r="CZ98" s="1"/>
      <c r="DA98" s="418"/>
      <c r="DB98" s="418"/>
      <c r="DD98" s="418"/>
      <c r="DE98" s="418"/>
      <c r="DF98" s="418"/>
    </row>
    <row r="99" spans="1:110" customFormat="1" ht="13.5" customHeight="1">
      <c r="A99" s="499"/>
      <c r="B99" s="544" t="s">
        <v>918</v>
      </c>
      <c r="C99" s="713" t="s">
        <v>1215</v>
      </c>
      <c r="D99" s="606"/>
      <c r="E99" s="607"/>
      <c r="F99" s="607"/>
      <c r="G99" s="473"/>
      <c r="H99" s="615"/>
      <c r="I99" s="615"/>
      <c r="J99" s="474"/>
      <c r="K99" s="615"/>
      <c r="L99" s="615"/>
      <c r="M99" s="615"/>
      <c r="N99" s="615"/>
      <c r="O99" s="615"/>
      <c r="P99" s="615"/>
      <c r="Q99" s="615"/>
      <c r="R99" s="615"/>
      <c r="S99" s="615"/>
      <c r="T99" s="615"/>
      <c r="U99" s="615"/>
      <c r="V99" s="474"/>
      <c r="W99" s="615"/>
      <c r="X99" s="615"/>
      <c r="Y99" s="474"/>
      <c r="Z99" s="615"/>
      <c r="AA99" s="615"/>
      <c r="AB99" s="474"/>
      <c r="AC99" s="615"/>
      <c r="AD99" s="615"/>
      <c r="AE99" s="474"/>
      <c r="AF99" s="615"/>
      <c r="AG99" s="615"/>
      <c r="AH99" s="474"/>
      <c r="AI99" s="615"/>
      <c r="AJ99" s="615"/>
      <c r="AK99" s="474"/>
      <c r="AL99" s="615"/>
      <c r="AM99" s="615"/>
      <c r="AN99" s="496"/>
      <c r="AO99" s="496"/>
      <c r="AP99" s="496"/>
      <c r="AQ99" s="496"/>
      <c r="AR99" s="496"/>
      <c r="AS99" s="496"/>
      <c r="AT99" s="615"/>
      <c r="AU99" s="615"/>
      <c r="AV99" s="615"/>
      <c r="AW99" s="474"/>
      <c r="AX99" s="615"/>
      <c r="AY99" s="615"/>
      <c r="AZ99" s="474"/>
      <c r="BA99" s="615"/>
      <c r="BB99" s="615"/>
      <c r="BC99" s="474"/>
      <c r="BD99" s="615"/>
      <c r="BE99" s="615"/>
      <c r="BF99" s="474"/>
      <c r="BG99" s="615"/>
      <c r="BH99" s="615"/>
      <c r="BI99" s="474"/>
      <c r="BJ99" s="615"/>
      <c r="BK99" s="615"/>
      <c r="BL99" s="615"/>
      <c r="BM99" s="615"/>
      <c r="BN99" s="615"/>
      <c r="BO99" s="474"/>
      <c r="BP99" s="615"/>
      <c r="BQ99" s="615"/>
      <c r="BR99" s="474"/>
      <c r="BS99" s="615"/>
      <c r="BT99" s="592"/>
      <c r="BU99" s="592"/>
      <c r="BV99" s="592"/>
      <c r="BW99" s="615"/>
      <c r="BX99" s="615"/>
      <c r="BY99" s="615"/>
      <c r="BZ99" s="615"/>
      <c r="CA99" s="615"/>
      <c r="CB99" s="615"/>
      <c r="CC99" s="615"/>
      <c r="CD99" s="615"/>
      <c r="CE99" s="615"/>
      <c r="CF99" s="615"/>
      <c r="CG99" s="615"/>
      <c r="CH99" s="615"/>
      <c r="CI99" s="615"/>
      <c r="CJ99" s="474"/>
      <c r="CK99" s="615"/>
      <c r="CL99" s="615"/>
      <c r="CM99" s="615"/>
      <c r="CN99" s="615"/>
      <c r="CO99" s="615"/>
      <c r="CP99" s="615"/>
      <c r="CQ99" s="615"/>
      <c r="CR99" s="615"/>
      <c r="CS99" s="615"/>
      <c r="CT99" s="615"/>
      <c r="CU99" s="615"/>
      <c r="CV99" s="635">
        <f t="shared" si="38"/>
        <v>0</v>
      </c>
      <c r="CW99" s="635">
        <f t="shared" si="39"/>
        <v>0</v>
      </c>
      <c r="CX99" s="635">
        <f t="shared" si="40"/>
        <v>0</v>
      </c>
      <c r="CY99" s="463"/>
      <c r="CZ99" s="1"/>
      <c r="DA99" s="418"/>
      <c r="DB99" s="418"/>
      <c r="DD99" s="418"/>
      <c r="DE99" s="418"/>
      <c r="DF99" s="418"/>
    </row>
    <row r="100" spans="1:110" customFormat="1" ht="13.5" customHeight="1">
      <c r="A100" s="499"/>
      <c r="B100" s="544" t="s">
        <v>919</v>
      </c>
      <c r="C100" s="713" t="s">
        <v>1216</v>
      </c>
      <c r="D100" s="608"/>
      <c r="E100" s="609"/>
      <c r="F100" s="609"/>
      <c r="G100" s="501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496"/>
      <c r="AL100" s="496"/>
      <c r="AM100" s="496"/>
      <c r="AN100" s="993"/>
      <c r="AO100" s="725"/>
      <c r="AP100" s="725"/>
      <c r="AQ100" s="993"/>
      <c r="AR100" s="725"/>
      <c r="AS100" s="725"/>
      <c r="AT100" s="496"/>
      <c r="AU100" s="496"/>
      <c r="AV100" s="496"/>
      <c r="AW100" s="496"/>
      <c r="AX100" s="496"/>
      <c r="AY100" s="496"/>
      <c r="AZ100" s="496"/>
      <c r="BA100" s="496"/>
      <c r="BB100" s="496"/>
      <c r="BC100" s="496"/>
      <c r="BD100" s="496"/>
      <c r="BE100" s="496"/>
      <c r="BF100" s="496"/>
      <c r="BG100" s="496"/>
      <c r="BH100" s="496"/>
      <c r="BI100" s="496"/>
      <c r="BJ100" s="496"/>
      <c r="BK100" s="496"/>
      <c r="BL100" s="496"/>
      <c r="BM100" s="496"/>
      <c r="BN100" s="496"/>
      <c r="BO100" s="496"/>
      <c r="BP100" s="496"/>
      <c r="BQ100" s="496"/>
      <c r="BR100" s="496"/>
      <c r="BS100" s="496"/>
      <c r="BT100" s="592"/>
      <c r="BU100" s="592"/>
      <c r="BV100" s="592"/>
      <c r="BW100" s="496"/>
      <c r="BX100" s="496"/>
      <c r="BY100" s="496"/>
      <c r="BZ100" s="496"/>
      <c r="CA100" s="496"/>
      <c r="CB100" s="496"/>
      <c r="CC100" s="496"/>
      <c r="CD100" s="496"/>
      <c r="CE100" s="496"/>
      <c r="CF100" s="496"/>
      <c r="CG100" s="496"/>
      <c r="CH100" s="496"/>
      <c r="CI100" s="496"/>
      <c r="CJ100" s="496"/>
      <c r="CK100" s="496"/>
      <c r="CL100" s="496"/>
      <c r="CM100" s="496"/>
      <c r="CN100" s="496"/>
      <c r="CO100" s="496"/>
      <c r="CP100" s="496"/>
      <c r="CQ100" s="496"/>
      <c r="CR100" s="496"/>
      <c r="CS100" s="496"/>
      <c r="CT100" s="496"/>
      <c r="CU100" s="496"/>
      <c r="CV100" s="635">
        <f t="shared" si="38"/>
        <v>0</v>
      </c>
      <c r="CW100" s="635">
        <f t="shared" si="39"/>
        <v>0</v>
      </c>
      <c r="CX100" s="635">
        <f t="shared" si="40"/>
        <v>0</v>
      </c>
      <c r="CY100" s="463"/>
      <c r="CZ100" s="1"/>
      <c r="DA100" s="418"/>
      <c r="DB100" s="418"/>
      <c r="DD100" s="418"/>
      <c r="DE100" s="418"/>
    </row>
    <row r="101" spans="1:110" customFormat="1" ht="13.5" customHeight="1">
      <c r="A101" s="499"/>
      <c r="B101" s="544" t="s">
        <v>920</v>
      </c>
      <c r="C101" s="716" t="s">
        <v>1217</v>
      </c>
      <c r="D101" s="608"/>
      <c r="E101" s="609"/>
      <c r="F101" s="609"/>
      <c r="G101" s="501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503"/>
      <c r="AO101" s="615"/>
      <c r="AP101" s="615"/>
      <c r="AQ101" s="503"/>
      <c r="AR101" s="615"/>
      <c r="AS101" s="615"/>
      <c r="AT101" s="496"/>
      <c r="AU101" s="496"/>
      <c r="AV101" s="496"/>
      <c r="AW101" s="496"/>
      <c r="AX101" s="496"/>
      <c r="AY101" s="496"/>
      <c r="AZ101" s="496"/>
      <c r="BA101" s="496"/>
      <c r="BB101" s="496"/>
      <c r="BC101" s="496"/>
      <c r="BD101" s="496"/>
      <c r="BE101" s="496"/>
      <c r="BF101" s="496"/>
      <c r="BG101" s="496"/>
      <c r="BH101" s="496"/>
      <c r="BI101" s="496"/>
      <c r="BJ101" s="496"/>
      <c r="BK101" s="496"/>
      <c r="BL101" s="496"/>
      <c r="BM101" s="496"/>
      <c r="BN101" s="496"/>
      <c r="BO101" s="496"/>
      <c r="BP101" s="496"/>
      <c r="BQ101" s="496"/>
      <c r="BR101" s="496"/>
      <c r="BS101" s="496"/>
      <c r="BT101" s="496"/>
      <c r="BU101" s="496"/>
      <c r="BV101" s="496"/>
      <c r="BW101" s="496"/>
      <c r="BX101" s="496"/>
      <c r="BY101" s="496"/>
      <c r="BZ101" s="496"/>
      <c r="CA101" s="496"/>
      <c r="CB101" s="496"/>
      <c r="CC101" s="496"/>
      <c r="CD101" s="496"/>
      <c r="CE101" s="496"/>
      <c r="CF101" s="496"/>
      <c r="CG101" s="496"/>
      <c r="CH101" s="496"/>
      <c r="CI101" s="496"/>
      <c r="CJ101" s="496"/>
      <c r="CK101" s="496"/>
      <c r="CL101" s="496"/>
      <c r="CM101" s="496"/>
      <c r="CN101" s="496"/>
      <c r="CO101" s="496"/>
      <c r="CP101" s="496"/>
      <c r="CQ101" s="496"/>
      <c r="CR101" s="496"/>
      <c r="CS101" s="496"/>
      <c r="CT101" s="496"/>
      <c r="CU101" s="496"/>
      <c r="CV101" s="635">
        <f t="shared" si="38"/>
        <v>0</v>
      </c>
      <c r="CW101" s="635">
        <f t="shared" si="39"/>
        <v>0</v>
      </c>
      <c r="CX101" s="635">
        <f t="shared" si="40"/>
        <v>0</v>
      </c>
      <c r="CY101" s="463"/>
      <c r="CZ101" s="1"/>
      <c r="DA101" s="418"/>
      <c r="DB101" s="418"/>
      <c r="DD101" s="418"/>
    </row>
    <row r="102" spans="1:110" customFormat="1" ht="13.5" customHeight="1">
      <c r="A102" s="500"/>
      <c r="B102" s="544" t="s">
        <v>921</v>
      </c>
      <c r="C102" s="716" t="s">
        <v>1218</v>
      </c>
      <c r="D102" s="502"/>
      <c r="E102" s="502"/>
      <c r="F102" s="502"/>
      <c r="G102" s="502"/>
      <c r="H102" s="615"/>
      <c r="I102" s="615"/>
      <c r="J102" s="502"/>
      <c r="K102" s="615"/>
      <c r="L102" s="615"/>
      <c r="M102" s="615"/>
      <c r="N102" s="615"/>
      <c r="O102" s="615"/>
      <c r="P102" s="615"/>
      <c r="Q102" s="615"/>
      <c r="R102" s="615"/>
      <c r="S102" s="615"/>
      <c r="T102" s="615"/>
      <c r="U102" s="615"/>
      <c r="V102" s="502"/>
      <c r="W102" s="615"/>
      <c r="X102" s="615"/>
      <c r="Y102" s="502"/>
      <c r="Z102" s="615"/>
      <c r="AA102" s="615"/>
      <c r="AB102" s="502"/>
      <c r="AC102" s="615"/>
      <c r="AD102" s="615"/>
      <c r="AE102" s="502"/>
      <c r="AF102" s="615"/>
      <c r="AG102" s="615"/>
      <c r="AH102" s="502"/>
      <c r="AI102" s="615"/>
      <c r="AJ102" s="615"/>
      <c r="AK102" s="502"/>
      <c r="AL102" s="615"/>
      <c r="AM102" s="615"/>
      <c r="AN102" s="994"/>
      <c r="AO102" s="625"/>
      <c r="AP102" s="625"/>
      <c r="AQ102" s="994"/>
      <c r="AR102" s="625"/>
      <c r="AS102" s="625"/>
      <c r="AT102" s="615"/>
      <c r="AU102" s="615"/>
      <c r="AV102" s="615"/>
      <c r="AW102" s="502"/>
      <c r="AX102" s="615"/>
      <c r="AY102" s="615"/>
      <c r="AZ102" s="502"/>
      <c r="BA102" s="615"/>
      <c r="BB102" s="615"/>
      <c r="BC102" s="502"/>
      <c r="BD102" s="615"/>
      <c r="BE102" s="615"/>
      <c r="BF102" s="502"/>
      <c r="BG102" s="615"/>
      <c r="BH102" s="615"/>
      <c r="BI102" s="502"/>
      <c r="BJ102" s="615"/>
      <c r="BK102" s="615"/>
      <c r="BL102" s="615"/>
      <c r="BM102" s="615"/>
      <c r="BN102" s="615"/>
      <c r="BO102" s="502"/>
      <c r="BP102" s="615"/>
      <c r="BQ102" s="615"/>
      <c r="BR102" s="502"/>
      <c r="BS102" s="615"/>
      <c r="BT102" s="615"/>
      <c r="BU102" s="615"/>
      <c r="BV102" s="615"/>
      <c r="BW102" s="615"/>
      <c r="BX102" s="615"/>
      <c r="BY102" s="615"/>
      <c r="BZ102" s="615"/>
      <c r="CA102" s="502"/>
      <c r="CB102" s="615"/>
      <c r="CC102" s="615"/>
      <c r="CD102" s="615"/>
      <c r="CE102" s="615"/>
      <c r="CF102" s="615"/>
      <c r="CG102" s="615"/>
      <c r="CH102" s="615"/>
      <c r="CI102" s="615"/>
      <c r="CJ102" s="502"/>
      <c r="CK102" s="615"/>
      <c r="CL102" s="615"/>
      <c r="CM102" s="615"/>
      <c r="CN102" s="615"/>
      <c r="CO102" s="615"/>
      <c r="CP102" s="615"/>
      <c r="CQ102" s="615"/>
      <c r="CR102" s="615"/>
      <c r="CS102" s="615"/>
      <c r="CT102" s="615"/>
      <c r="CU102" s="615"/>
      <c r="CV102" s="635">
        <f t="shared" si="38"/>
        <v>0</v>
      </c>
      <c r="CW102" s="635">
        <f t="shared" si="39"/>
        <v>0</v>
      </c>
      <c r="CX102" s="635">
        <f t="shared" si="40"/>
        <v>0</v>
      </c>
      <c r="CY102" s="462"/>
    </row>
    <row r="103" spans="1:110" customFormat="1" ht="13.5" customHeight="1">
      <c r="A103" s="464"/>
      <c r="B103" s="544" t="s">
        <v>923</v>
      </c>
      <c r="C103" s="713" t="s">
        <v>1219</v>
      </c>
      <c r="D103" s="467"/>
      <c r="E103" s="467"/>
      <c r="F103" s="467"/>
      <c r="G103" s="503"/>
      <c r="H103" s="615"/>
      <c r="I103" s="615"/>
      <c r="J103" s="503"/>
      <c r="K103" s="615"/>
      <c r="L103" s="615"/>
      <c r="M103" s="615"/>
      <c r="N103" s="615"/>
      <c r="O103" s="615"/>
      <c r="P103" s="615"/>
      <c r="Q103" s="615"/>
      <c r="R103" s="615"/>
      <c r="S103" s="615"/>
      <c r="T103" s="615"/>
      <c r="U103" s="615"/>
      <c r="V103" s="503"/>
      <c r="W103" s="615"/>
      <c r="X103" s="615"/>
      <c r="Y103" s="503"/>
      <c r="Z103" s="615"/>
      <c r="AA103" s="615"/>
      <c r="AB103" s="503"/>
      <c r="AC103" s="615"/>
      <c r="AD103" s="615"/>
      <c r="AE103" s="503"/>
      <c r="AF103" s="615"/>
      <c r="AG103" s="615"/>
      <c r="AH103" s="503"/>
      <c r="AI103" s="614"/>
      <c r="AJ103" s="614"/>
      <c r="AK103" s="503"/>
      <c r="AL103" s="615"/>
      <c r="AM103" s="615"/>
      <c r="AN103" s="592"/>
      <c r="AO103" s="592"/>
      <c r="AP103" s="592"/>
      <c r="AQ103" s="592"/>
      <c r="AR103" s="592"/>
      <c r="AS103" s="592"/>
      <c r="AT103" s="615"/>
      <c r="AU103" s="615"/>
      <c r="AV103" s="615"/>
      <c r="AW103" s="503"/>
      <c r="AX103" s="615"/>
      <c r="AY103" s="615"/>
      <c r="AZ103" s="503"/>
      <c r="BA103" s="615"/>
      <c r="BB103" s="615"/>
      <c r="BC103" s="503"/>
      <c r="BD103" s="615"/>
      <c r="BE103" s="615"/>
      <c r="BF103" s="503"/>
      <c r="BG103" s="615"/>
      <c r="BH103" s="615"/>
      <c r="BI103" s="503"/>
      <c r="BJ103" s="615"/>
      <c r="BK103" s="615"/>
      <c r="BL103" s="615"/>
      <c r="BM103" s="615"/>
      <c r="BN103" s="615"/>
      <c r="BO103" s="503"/>
      <c r="BP103" s="615"/>
      <c r="BQ103" s="615"/>
      <c r="BR103" s="503"/>
      <c r="BS103" s="615"/>
      <c r="BT103" s="615"/>
      <c r="BU103" s="615"/>
      <c r="BV103" s="615"/>
      <c r="BW103" s="615"/>
      <c r="BX103" s="614"/>
      <c r="BY103" s="614"/>
      <c r="BZ103" s="614"/>
      <c r="CA103" s="503"/>
      <c r="CB103" s="615"/>
      <c r="CC103" s="615"/>
      <c r="CD103" s="615"/>
      <c r="CE103" s="615"/>
      <c r="CF103" s="615"/>
      <c r="CG103" s="615"/>
      <c r="CH103" s="615"/>
      <c r="CI103" s="615"/>
      <c r="CJ103" s="504"/>
      <c r="CK103" s="615"/>
      <c r="CL103" s="615"/>
      <c r="CM103" s="615"/>
      <c r="CN103" s="615"/>
      <c r="CO103" s="615"/>
      <c r="CP103" s="615"/>
      <c r="CQ103" s="615"/>
      <c r="CR103" s="615"/>
      <c r="CS103" s="615"/>
      <c r="CT103" s="615"/>
      <c r="CU103" s="615"/>
      <c r="CV103" s="635">
        <f t="shared" si="38"/>
        <v>0</v>
      </c>
      <c r="CW103" s="635">
        <f t="shared" si="39"/>
        <v>0</v>
      </c>
      <c r="CX103" s="635">
        <f t="shared" si="40"/>
        <v>0</v>
      </c>
      <c r="CY103" s="463"/>
      <c r="CZ103" s="1"/>
      <c r="DA103" s="1"/>
      <c r="DB103" s="1"/>
      <c r="DC103" s="1"/>
      <c r="DD103" s="1"/>
      <c r="DE103" s="1"/>
      <c r="DF103" s="1"/>
    </row>
    <row r="104" spans="1:110" ht="15" customHeight="1">
      <c r="A104" s="505"/>
      <c r="B104" s="555" t="s">
        <v>970</v>
      </c>
      <c r="C104" s="717" t="s">
        <v>1220</v>
      </c>
      <c r="D104" s="467"/>
      <c r="E104" s="467"/>
      <c r="F104" s="467"/>
      <c r="G104" s="503"/>
      <c r="H104" s="615"/>
      <c r="I104" s="615"/>
      <c r="J104" s="503"/>
      <c r="K104" s="615"/>
      <c r="L104" s="615"/>
      <c r="M104" s="615"/>
      <c r="N104" s="615"/>
      <c r="O104" s="615"/>
      <c r="P104" s="615"/>
      <c r="Q104" s="615"/>
      <c r="R104" s="615"/>
      <c r="S104" s="615"/>
      <c r="T104" s="615"/>
      <c r="U104" s="615"/>
      <c r="V104" s="503"/>
      <c r="W104" s="615"/>
      <c r="X104" s="615"/>
      <c r="Y104" s="503"/>
      <c r="Z104" s="615"/>
      <c r="AA104" s="615"/>
      <c r="AB104" s="503"/>
      <c r="AC104" s="615"/>
      <c r="AD104" s="615"/>
      <c r="AE104" s="503"/>
      <c r="AF104" s="615"/>
      <c r="AG104" s="615"/>
      <c r="AH104" s="503"/>
      <c r="AI104" s="615"/>
      <c r="AJ104" s="615"/>
      <c r="AK104" s="503"/>
      <c r="AL104" s="615"/>
      <c r="AM104" s="615"/>
      <c r="AN104" s="592"/>
      <c r="AO104" s="592"/>
      <c r="AP104" s="592"/>
      <c r="AQ104" s="592"/>
      <c r="AR104" s="592"/>
      <c r="AS104" s="592"/>
      <c r="AT104" s="615"/>
      <c r="AU104" s="615"/>
      <c r="AV104" s="615"/>
      <c r="AW104" s="503"/>
      <c r="AX104" s="615"/>
      <c r="AY104" s="615"/>
      <c r="AZ104" s="503"/>
      <c r="BA104" s="615"/>
      <c r="BB104" s="615"/>
      <c r="BC104" s="503"/>
      <c r="BD104" s="615"/>
      <c r="BE104" s="615"/>
      <c r="BF104" s="503"/>
      <c r="BG104" s="615"/>
      <c r="BH104" s="615"/>
      <c r="BI104" s="503"/>
      <c r="BJ104" s="615"/>
      <c r="BK104" s="615"/>
      <c r="BL104" s="615"/>
      <c r="BM104" s="615"/>
      <c r="BN104" s="615"/>
      <c r="BO104" s="503"/>
      <c r="BP104" s="615"/>
      <c r="BQ104" s="615"/>
      <c r="BR104" s="503"/>
      <c r="BS104" s="615"/>
      <c r="BT104" s="615"/>
      <c r="BU104" s="615"/>
      <c r="BV104" s="615"/>
      <c r="BW104" s="615"/>
      <c r="BX104" s="614"/>
      <c r="BY104" s="614"/>
      <c r="BZ104" s="614"/>
      <c r="CA104" s="503"/>
      <c r="CB104" s="615"/>
      <c r="CC104" s="615"/>
      <c r="CD104" s="615"/>
      <c r="CE104" s="615"/>
      <c r="CF104" s="615"/>
      <c r="CG104" s="615"/>
      <c r="CH104" s="615"/>
      <c r="CI104" s="615"/>
      <c r="CJ104" s="503"/>
      <c r="CK104" s="615"/>
      <c r="CL104" s="615"/>
      <c r="CM104" s="615"/>
      <c r="CN104" s="615"/>
      <c r="CO104" s="615"/>
      <c r="CP104" s="615"/>
      <c r="CQ104" s="615"/>
      <c r="CR104" s="615"/>
      <c r="CS104" s="615"/>
      <c r="CT104" s="615"/>
      <c r="CU104" s="615"/>
      <c r="CV104" s="635">
        <f t="shared" ref="CV104:CV135" si="59">D104+G104+J104+M104+P104+S104+V104+Y104+AB104+AE104+AH104+AK104+AN104+AQ104+AT104+AW104+AZ104+BC104+BF104+BI104+BL104+BO104+BR104+BU104+BX104+CA104+CD104+CG104+CJ104+CM104+CP104+CS104</f>
        <v>0</v>
      </c>
      <c r="CW104" s="635">
        <f t="shared" ref="CW104:CW135" si="60">E104+H104+K104+N104+Q104+T104+W104+Z104+AC104+AF104+AI104+AL104+AO104+AR104+AU104+AX104+BA104+BD104+BG104+BJ104+BM104+BP104+BS104+BV104+BY104+CB104+CE104+CH104+CK104+CN104+CQ104+CT104</f>
        <v>0</v>
      </c>
      <c r="CX104" s="635">
        <f t="shared" ref="CX104:CX135" si="61">F104+I104+L104+O104+R104+U104+X104+AA104+AD104+AG104+AJ104+AM104+AP104+AS104+AV104+AY104+BB104+BE104+BH104+BK104+BN104+BQ104+BT104+BW104+BZ104+CC104+CF104+CI104+CL104+CO104+CR104+CU104</f>
        <v>0</v>
      </c>
      <c r="CY104" s="463"/>
    </row>
    <row r="105" spans="1:110" ht="15" customHeight="1" thickBot="1">
      <c r="A105" s="508"/>
      <c r="B105" s="544" t="s">
        <v>1221</v>
      </c>
      <c r="C105" s="717" t="s">
        <v>1222</v>
      </c>
      <c r="D105" s="592"/>
      <c r="E105" s="592"/>
      <c r="F105" s="592"/>
      <c r="G105" s="592"/>
      <c r="H105" s="592"/>
      <c r="I105" s="592"/>
      <c r="J105" s="592"/>
      <c r="K105" s="592"/>
      <c r="L105" s="592"/>
      <c r="M105" s="592"/>
      <c r="N105" s="592"/>
      <c r="O105" s="592"/>
      <c r="P105" s="592"/>
      <c r="Q105" s="592"/>
      <c r="R105" s="592"/>
      <c r="S105" s="592"/>
      <c r="T105" s="592"/>
      <c r="U105" s="592"/>
      <c r="V105" s="592"/>
      <c r="W105" s="592"/>
      <c r="X105" s="592"/>
      <c r="Y105" s="592"/>
      <c r="Z105" s="592"/>
      <c r="AA105" s="592"/>
      <c r="AB105" s="592"/>
      <c r="AC105" s="592"/>
      <c r="AD105" s="592"/>
      <c r="AE105" s="592"/>
      <c r="AF105" s="592"/>
      <c r="AG105" s="592"/>
      <c r="AH105" s="592"/>
      <c r="AI105" s="592"/>
      <c r="AJ105" s="592"/>
      <c r="AK105" s="592"/>
      <c r="AL105" s="592"/>
      <c r="AM105" s="592"/>
      <c r="AN105" s="592"/>
      <c r="AO105" s="592"/>
      <c r="AP105" s="592"/>
      <c r="AQ105" s="592"/>
      <c r="AR105" s="592"/>
      <c r="AS105" s="592"/>
      <c r="AT105" s="592"/>
      <c r="AU105" s="592"/>
      <c r="AV105" s="592"/>
      <c r="AW105" s="592"/>
      <c r="AX105" s="592"/>
      <c r="AY105" s="592"/>
      <c r="AZ105" s="592"/>
      <c r="BA105" s="592"/>
      <c r="BB105" s="592"/>
      <c r="BC105" s="592"/>
      <c r="BD105" s="592"/>
      <c r="BE105" s="592"/>
      <c r="BF105" s="592"/>
      <c r="BG105" s="592"/>
      <c r="BH105" s="592"/>
      <c r="BI105" s="592"/>
      <c r="BJ105" s="592"/>
      <c r="BK105" s="592"/>
      <c r="BL105" s="592"/>
      <c r="BM105" s="592"/>
      <c r="BN105" s="592"/>
      <c r="BO105" s="592"/>
      <c r="BP105" s="592"/>
      <c r="BQ105" s="592"/>
      <c r="BR105" s="592"/>
      <c r="BS105" s="592"/>
      <c r="BT105" s="592"/>
      <c r="BU105" s="592"/>
      <c r="BV105" s="592"/>
      <c r="BW105" s="592"/>
      <c r="BX105" s="592"/>
      <c r="BY105" s="592"/>
      <c r="BZ105" s="592"/>
      <c r="CA105" s="592"/>
      <c r="CB105" s="592"/>
      <c r="CC105" s="592"/>
      <c r="CD105" s="592"/>
      <c r="CE105" s="592"/>
      <c r="CF105" s="592"/>
      <c r="CG105" s="592"/>
      <c r="CH105" s="592"/>
      <c r="CI105" s="592"/>
      <c r="CJ105" s="592"/>
      <c r="CK105" s="592"/>
      <c r="CL105" s="592"/>
      <c r="CM105" s="592"/>
      <c r="CN105" s="592"/>
      <c r="CO105" s="592"/>
      <c r="CP105" s="592"/>
      <c r="CQ105" s="592"/>
      <c r="CR105" s="592"/>
      <c r="CS105" s="592"/>
      <c r="CT105" s="592"/>
      <c r="CU105" s="592"/>
      <c r="CV105" s="635">
        <f t="shared" si="59"/>
        <v>0</v>
      </c>
      <c r="CW105" s="635">
        <f t="shared" si="60"/>
        <v>0</v>
      </c>
      <c r="CX105" s="635">
        <f t="shared" si="61"/>
        <v>0</v>
      </c>
      <c r="CY105" s="463"/>
    </row>
    <row r="106" spans="1:110" ht="15.75" thickBot="1">
      <c r="A106" s="506"/>
      <c r="B106" s="556" t="s">
        <v>1223</v>
      </c>
      <c r="C106" s="718" t="s">
        <v>1224</v>
      </c>
      <c r="D106" s="610">
        <v>354</v>
      </c>
      <c r="E106" s="610">
        <v>354</v>
      </c>
      <c r="F106" s="610">
        <v>104</v>
      </c>
      <c r="G106" s="610"/>
      <c r="H106" s="610"/>
      <c r="I106" s="610"/>
      <c r="J106" s="610"/>
      <c r="K106" s="610"/>
      <c r="L106" s="610"/>
      <c r="M106" s="610"/>
      <c r="N106" s="610"/>
      <c r="O106" s="610"/>
      <c r="P106" s="610"/>
      <c r="Q106" s="610"/>
      <c r="R106" s="610"/>
      <c r="S106" s="610"/>
      <c r="T106" s="610"/>
      <c r="U106" s="610"/>
      <c r="V106" s="610"/>
      <c r="W106" s="610"/>
      <c r="X106" s="610"/>
      <c r="Y106" s="610"/>
      <c r="Z106" s="610"/>
      <c r="AA106" s="610"/>
      <c r="AB106" s="610"/>
      <c r="AC106" s="610"/>
      <c r="AD106" s="610"/>
      <c r="AE106" s="610"/>
      <c r="AF106" s="610"/>
      <c r="AG106" s="610"/>
      <c r="AH106" s="610"/>
      <c r="AI106" s="610"/>
      <c r="AJ106" s="610"/>
      <c r="AK106" s="610"/>
      <c r="AL106" s="610"/>
      <c r="AM106" s="610"/>
      <c r="AN106" s="610"/>
      <c r="AO106" s="610"/>
      <c r="AP106" s="610"/>
      <c r="AQ106" s="610"/>
      <c r="AR106" s="610"/>
      <c r="AS106" s="610"/>
      <c r="AT106" s="610"/>
      <c r="AU106" s="610"/>
      <c r="AV106" s="610"/>
      <c r="AW106" s="610"/>
      <c r="AX106" s="610"/>
      <c r="AY106" s="610"/>
      <c r="AZ106" s="610"/>
      <c r="BA106" s="610"/>
      <c r="BB106" s="610"/>
      <c r="BC106" s="610"/>
      <c r="BD106" s="610"/>
      <c r="BE106" s="610"/>
      <c r="BF106" s="610"/>
      <c r="BG106" s="610"/>
      <c r="BH106" s="610"/>
      <c r="BI106" s="610"/>
      <c r="BJ106" s="610"/>
      <c r="BK106" s="610"/>
      <c r="BL106" s="610"/>
      <c r="BM106" s="610"/>
      <c r="BN106" s="610"/>
      <c r="BO106" s="610"/>
      <c r="BP106" s="610"/>
      <c r="BQ106" s="610"/>
      <c r="BR106" s="610"/>
      <c r="BS106" s="610"/>
      <c r="BT106" s="610"/>
      <c r="BU106" s="610"/>
      <c r="BV106" s="610"/>
      <c r="BW106" s="610"/>
      <c r="BX106" s="610"/>
      <c r="BY106" s="610"/>
      <c r="BZ106" s="610"/>
      <c r="CA106" s="610">
        <v>11415</v>
      </c>
      <c r="CB106" s="610">
        <v>7817</v>
      </c>
      <c r="CC106" s="610">
        <v>7817</v>
      </c>
      <c r="CD106" s="610"/>
      <c r="CE106" s="610"/>
      <c r="CF106" s="610"/>
      <c r="CG106" s="610"/>
      <c r="CH106" s="610"/>
      <c r="CI106" s="610"/>
      <c r="CJ106" s="610"/>
      <c r="CK106" s="610"/>
      <c r="CL106" s="610"/>
      <c r="CM106" s="610"/>
      <c r="CN106" s="610"/>
      <c r="CO106" s="610"/>
      <c r="CP106" s="610"/>
      <c r="CQ106" s="610"/>
      <c r="CR106" s="610"/>
      <c r="CS106" s="610"/>
      <c r="CT106" s="610"/>
      <c r="CU106" s="610"/>
      <c r="CV106" s="731">
        <f t="shared" si="59"/>
        <v>11769</v>
      </c>
      <c r="CW106" s="731">
        <f t="shared" si="60"/>
        <v>8171</v>
      </c>
      <c r="CX106" s="731">
        <f t="shared" si="61"/>
        <v>7921</v>
      </c>
      <c r="CY106" s="463"/>
    </row>
    <row r="107" spans="1:110" ht="15" customHeight="1" thickBot="1">
      <c r="A107" s="507"/>
      <c r="B107" s="274" t="s">
        <v>845</v>
      </c>
      <c r="C107" s="726" t="s">
        <v>1232</v>
      </c>
      <c r="D107" s="728">
        <f>D108+D110+D112</f>
        <v>0</v>
      </c>
      <c r="E107" s="729">
        <f t="shared" ref="E107:BP107" si="62">E108+E110+E112</f>
        <v>1455</v>
      </c>
      <c r="F107" s="729">
        <f t="shared" si="62"/>
        <v>820</v>
      </c>
      <c r="G107" s="729">
        <f t="shared" si="62"/>
        <v>0</v>
      </c>
      <c r="H107" s="729">
        <f t="shared" si="62"/>
        <v>0</v>
      </c>
      <c r="I107" s="729">
        <f t="shared" si="62"/>
        <v>0</v>
      </c>
      <c r="J107" s="729">
        <f t="shared" si="62"/>
        <v>0</v>
      </c>
      <c r="K107" s="729">
        <f t="shared" si="62"/>
        <v>0</v>
      </c>
      <c r="L107" s="729">
        <f t="shared" si="62"/>
        <v>0</v>
      </c>
      <c r="M107" s="729">
        <f t="shared" si="62"/>
        <v>0</v>
      </c>
      <c r="N107" s="729">
        <f t="shared" si="62"/>
        <v>0</v>
      </c>
      <c r="O107" s="729">
        <f t="shared" si="62"/>
        <v>0</v>
      </c>
      <c r="P107" s="729">
        <f t="shared" si="62"/>
        <v>0</v>
      </c>
      <c r="Q107" s="729">
        <f t="shared" si="62"/>
        <v>0</v>
      </c>
      <c r="R107" s="729">
        <f t="shared" si="62"/>
        <v>0</v>
      </c>
      <c r="S107" s="729">
        <f t="shared" si="62"/>
        <v>0</v>
      </c>
      <c r="T107" s="729">
        <f t="shared" si="62"/>
        <v>0</v>
      </c>
      <c r="U107" s="729">
        <f t="shared" si="62"/>
        <v>0</v>
      </c>
      <c r="V107" s="729">
        <f t="shared" si="62"/>
        <v>0</v>
      </c>
      <c r="W107" s="729">
        <f t="shared" si="62"/>
        <v>250</v>
      </c>
      <c r="X107" s="729">
        <f t="shared" si="62"/>
        <v>234</v>
      </c>
      <c r="Y107" s="729">
        <f t="shared" si="62"/>
        <v>0</v>
      </c>
      <c r="Z107" s="729">
        <f t="shared" si="62"/>
        <v>0</v>
      </c>
      <c r="AA107" s="729">
        <f t="shared" si="62"/>
        <v>0</v>
      </c>
      <c r="AB107" s="729">
        <f t="shared" si="62"/>
        <v>0</v>
      </c>
      <c r="AC107" s="729">
        <f t="shared" si="62"/>
        <v>245</v>
      </c>
      <c r="AD107" s="729">
        <f t="shared" si="62"/>
        <v>210</v>
      </c>
      <c r="AE107" s="729">
        <f t="shared" si="62"/>
        <v>0</v>
      </c>
      <c r="AF107" s="729">
        <f t="shared" si="62"/>
        <v>0</v>
      </c>
      <c r="AG107" s="729">
        <f t="shared" si="62"/>
        <v>0</v>
      </c>
      <c r="AH107" s="729">
        <f t="shared" si="62"/>
        <v>0</v>
      </c>
      <c r="AI107" s="729">
        <f t="shared" si="62"/>
        <v>181</v>
      </c>
      <c r="AJ107" s="729">
        <f t="shared" si="62"/>
        <v>314</v>
      </c>
      <c r="AK107" s="729">
        <f t="shared" si="62"/>
        <v>0</v>
      </c>
      <c r="AL107" s="729">
        <f t="shared" si="62"/>
        <v>0</v>
      </c>
      <c r="AM107" s="729">
        <f t="shared" si="62"/>
        <v>0</v>
      </c>
      <c r="AN107" s="729">
        <f t="shared" si="62"/>
        <v>0</v>
      </c>
      <c r="AO107" s="729">
        <f t="shared" si="62"/>
        <v>0</v>
      </c>
      <c r="AP107" s="729">
        <f t="shared" si="62"/>
        <v>0</v>
      </c>
      <c r="AQ107" s="729">
        <f t="shared" si="62"/>
        <v>0</v>
      </c>
      <c r="AR107" s="729">
        <f t="shared" si="62"/>
        <v>0</v>
      </c>
      <c r="AS107" s="729">
        <f t="shared" si="62"/>
        <v>0</v>
      </c>
      <c r="AT107" s="729">
        <f t="shared" si="62"/>
        <v>0</v>
      </c>
      <c r="AU107" s="729">
        <f t="shared" si="62"/>
        <v>0</v>
      </c>
      <c r="AV107" s="729">
        <f t="shared" si="62"/>
        <v>0</v>
      </c>
      <c r="AW107" s="729">
        <f t="shared" si="62"/>
        <v>0</v>
      </c>
      <c r="AX107" s="729">
        <f t="shared" si="62"/>
        <v>0</v>
      </c>
      <c r="AY107" s="729">
        <f t="shared" si="62"/>
        <v>0</v>
      </c>
      <c r="AZ107" s="729">
        <f t="shared" si="62"/>
        <v>0</v>
      </c>
      <c r="BA107" s="729">
        <f t="shared" si="62"/>
        <v>0</v>
      </c>
      <c r="BB107" s="729">
        <f t="shared" si="62"/>
        <v>0</v>
      </c>
      <c r="BC107" s="729">
        <f t="shared" si="62"/>
        <v>0</v>
      </c>
      <c r="BD107" s="729">
        <f t="shared" si="62"/>
        <v>0</v>
      </c>
      <c r="BE107" s="729">
        <f t="shared" si="62"/>
        <v>0</v>
      </c>
      <c r="BF107" s="729">
        <f t="shared" si="62"/>
        <v>0</v>
      </c>
      <c r="BG107" s="729">
        <f t="shared" si="62"/>
        <v>0</v>
      </c>
      <c r="BH107" s="729">
        <f t="shared" si="62"/>
        <v>0</v>
      </c>
      <c r="BI107" s="729">
        <f t="shared" si="62"/>
        <v>0</v>
      </c>
      <c r="BJ107" s="729">
        <f t="shared" si="62"/>
        <v>0</v>
      </c>
      <c r="BK107" s="729">
        <f t="shared" si="62"/>
        <v>0</v>
      </c>
      <c r="BL107" s="729">
        <f t="shared" si="62"/>
        <v>0</v>
      </c>
      <c r="BM107" s="729">
        <f t="shared" si="62"/>
        <v>0</v>
      </c>
      <c r="BN107" s="729">
        <f t="shared" si="62"/>
        <v>0</v>
      </c>
      <c r="BO107" s="729">
        <f t="shared" si="62"/>
        <v>0</v>
      </c>
      <c r="BP107" s="729">
        <f t="shared" si="62"/>
        <v>0</v>
      </c>
      <c r="BQ107" s="729">
        <f t="shared" ref="BQ107:CU107" si="63">BQ108+BQ110+BQ112</f>
        <v>0</v>
      </c>
      <c r="BR107" s="729">
        <f t="shared" si="63"/>
        <v>0</v>
      </c>
      <c r="BS107" s="729">
        <f t="shared" si="63"/>
        <v>5</v>
      </c>
      <c r="BT107" s="729">
        <f t="shared" si="63"/>
        <v>5</v>
      </c>
      <c r="BU107" s="729">
        <f t="shared" si="63"/>
        <v>0</v>
      </c>
      <c r="BV107" s="729">
        <f t="shared" si="63"/>
        <v>19</v>
      </c>
      <c r="BW107" s="729">
        <f t="shared" si="63"/>
        <v>19</v>
      </c>
      <c r="BX107" s="729">
        <f t="shared" si="63"/>
        <v>0</v>
      </c>
      <c r="BY107" s="729">
        <f t="shared" si="63"/>
        <v>2</v>
      </c>
      <c r="BZ107" s="729">
        <f t="shared" si="63"/>
        <v>2</v>
      </c>
      <c r="CA107" s="729">
        <f t="shared" si="63"/>
        <v>0</v>
      </c>
      <c r="CB107" s="729">
        <f t="shared" si="63"/>
        <v>0</v>
      </c>
      <c r="CC107" s="729">
        <f t="shared" si="63"/>
        <v>0</v>
      </c>
      <c r="CD107" s="729">
        <f t="shared" si="63"/>
        <v>0</v>
      </c>
      <c r="CE107" s="729">
        <f t="shared" si="63"/>
        <v>0</v>
      </c>
      <c r="CF107" s="729">
        <f t="shared" si="63"/>
        <v>0</v>
      </c>
      <c r="CG107" s="729">
        <f t="shared" si="63"/>
        <v>0</v>
      </c>
      <c r="CH107" s="729">
        <f t="shared" si="63"/>
        <v>0</v>
      </c>
      <c r="CI107" s="729">
        <f t="shared" si="63"/>
        <v>0</v>
      </c>
      <c r="CJ107" s="729">
        <f t="shared" si="63"/>
        <v>0</v>
      </c>
      <c r="CK107" s="729">
        <f t="shared" si="63"/>
        <v>0</v>
      </c>
      <c r="CL107" s="729">
        <f t="shared" si="63"/>
        <v>0</v>
      </c>
      <c r="CM107" s="729">
        <f t="shared" si="63"/>
        <v>0</v>
      </c>
      <c r="CN107" s="729">
        <f t="shared" si="63"/>
        <v>0</v>
      </c>
      <c r="CO107" s="729">
        <f t="shared" si="63"/>
        <v>0</v>
      </c>
      <c r="CP107" s="729">
        <f t="shared" si="63"/>
        <v>0</v>
      </c>
      <c r="CQ107" s="729">
        <f t="shared" si="63"/>
        <v>0</v>
      </c>
      <c r="CR107" s="729">
        <f t="shared" si="63"/>
        <v>0</v>
      </c>
      <c r="CS107" s="729">
        <f t="shared" si="63"/>
        <v>0</v>
      </c>
      <c r="CT107" s="729">
        <f t="shared" si="63"/>
        <v>0</v>
      </c>
      <c r="CU107" s="730">
        <f t="shared" si="63"/>
        <v>0</v>
      </c>
      <c r="CV107" s="733">
        <f t="shared" si="59"/>
        <v>0</v>
      </c>
      <c r="CW107" s="734">
        <f t="shared" si="60"/>
        <v>2157</v>
      </c>
      <c r="CX107" s="735">
        <f t="shared" si="61"/>
        <v>1604</v>
      </c>
      <c r="CY107" s="463"/>
    </row>
    <row r="108" spans="1:110" ht="14.25" customHeight="1">
      <c r="A108" s="464"/>
      <c r="B108" s="543" t="s">
        <v>911</v>
      </c>
      <c r="C108" s="713" t="s">
        <v>989</v>
      </c>
      <c r="D108" s="727"/>
      <c r="E108" s="727">
        <v>360</v>
      </c>
      <c r="F108" s="727">
        <v>577</v>
      </c>
      <c r="G108" s="727"/>
      <c r="H108" s="727"/>
      <c r="I108" s="727"/>
      <c r="J108" s="727"/>
      <c r="K108" s="727"/>
      <c r="L108" s="727"/>
      <c r="M108" s="727"/>
      <c r="N108" s="727"/>
      <c r="O108" s="727"/>
      <c r="P108" s="727"/>
      <c r="Q108" s="727"/>
      <c r="R108" s="727"/>
      <c r="S108" s="727"/>
      <c r="T108" s="727"/>
      <c r="U108" s="727"/>
      <c r="V108" s="727"/>
      <c r="W108" s="727">
        <v>250</v>
      </c>
      <c r="X108" s="727">
        <v>234</v>
      </c>
      <c r="Y108" s="727"/>
      <c r="Z108" s="727"/>
      <c r="AA108" s="727"/>
      <c r="AB108" s="727"/>
      <c r="AC108" s="727">
        <v>245</v>
      </c>
      <c r="AD108" s="727">
        <v>210</v>
      </c>
      <c r="AE108" s="727"/>
      <c r="AF108" s="727"/>
      <c r="AG108" s="727"/>
      <c r="AH108" s="727"/>
      <c r="AI108" s="727"/>
      <c r="AJ108" s="727">
        <v>44</v>
      </c>
      <c r="AK108" s="727"/>
      <c r="AL108" s="727"/>
      <c r="AM108" s="727"/>
      <c r="AN108" s="727"/>
      <c r="AO108" s="727"/>
      <c r="AP108" s="727"/>
      <c r="AQ108" s="727"/>
      <c r="AR108" s="727"/>
      <c r="AS108" s="727"/>
      <c r="AT108" s="727"/>
      <c r="AU108" s="727"/>
      <c r="AV108" s="727"/>
      <c r="AW108" s="727"/>
      <c r="AX108" s="727"/>
      <c r="AY108" s="727"/>
      <c r="AZ108" s="727"/>
      <c r="BA108" s="727"/>
      <c r="BB108" s="727"/>
      <c r="BC108" s="727"/>
      <c r="BD108" s="727"/>
      <c r="BE108" s="727"/>
      <c r="BF108" s="727"/>
      <c r="BG108" s="727"/>
      <c r="BH108" s="727"/>
      <c r="BI108" s="727"/>
      <c r="BJ108" s="727"/>
      <c r="BK108" s="727"/>
      <c r="BL108" s="727"/>
      <c r="BM108" s="727"/>
      <c r="BN108" s="727"/>
      <c r="BO108" s="727"/>
      <c r="BP108" s="727"/>
      <c r="BQ108" s="727"/>
      <c r="BR108" s="727"/>
      <c r="BS108" s="727">
        <v>5</v>
      </c>
      <c r="BT108" s="727">
        <v>5</v>
      </c>
      <c r="BU108" s="727"/>
      <c r="BV108" s="727">
        <v>19</v>
      </c>
      <c r="BW108" s="727">
        <v>19</v>
      </c>
      <c r="BX108" s="727"/>
      <c r="BY108" s="727">
        <v>2</v>
      </c>
      <c r="BZ108" s="727">
        <v>2</v>
      </c>
      <c r="CA108" s="727"/>
      <c r="CB108" s="727"/>
      <c r="CC108" s="727"/>
      <c r="CD108" s="727"/>
      <c r="CE108" s="727"/>
      <c r="CF108" s="727"/>
      <c r="CG108" s="727"/>
      <c r="CH108" s="727"/>
      <c r="CI108" s="727"/>
      <c r="CJ108" s="727"/>
      <c r="CK108" s="727"/>
      <c r="CL108" s="727"/>
      <c r="CM108" s="727"/>
      <c r="CN108" s="727"/>
      <c r="CO108" s="727"/>
      <c r="CP108" s="727"/>
      <c r="CQ108" s="727"/>
      <c r="CR108" s="727"/>
      <c r="CS108" s="727"/>
      <c r="CT108" s="727"/>
      <c r="CU108" s="727"/>
      <c r="CV108" s="732">
        <f t="shared" si="59"/>
        <v>0</v>
      </c>
      <c r="CW108" s="635">
        <f t="shared" si="60"/>
        <v>881</v>
      </c>
      <c r="CX108" s="635">
        <f t="shared" si="61"/>
        <v>1091</v>
      </c>
      <c r="CY108" s="463"/>
    </row>
    <row r="109" spans="1:110" ht="15">
      <c r="A109" s="464"/>
      <c r="B109" s="543" t="s">
        <v>912</v>
      </c>
      <c r="C109" s="717" t="s">
        <v>1226</v>
      </c>
      <c r="D109" s="592"/>
      <c r="E109" s="592"/>
      <c r="F109" s="592"/>
      <c r="G109" s="592"/>
      <c r="H109" s="592"/>
      <c r="I109" s="592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  <c r="AA109" s="592"/>
      <c r="AB109" s="592"/>
      <c r="AC109" s="592"/>
      <c r="AD109" s="592"/>
      <c r="AE109" s="592"/>
      <c r="AF109" s="592"/>
      <c r="AG109" s="592"/>
      <c r="AH109" s="592"/>
      <c r="AI109" s="592"/>
      <c r="AJ109" s="592"/>
      <c r="AK109" s="592"/>
      <c r="AL109" s="592"/>
      <c r="AM109" s="592"/>
      <c r="AN109" s="592"/>
      <c r="AO109" s="592"/>
      <c r="AP109" s="592"/>
      <c r="AQ109" s="592"/>
      <c r="AR109" s="592"/>
      <c r="AS109" s="592"/>
      <c r="AT109" s="592"/>
      <c r="AU109" s="592"/>
      <c r="AV109" s="592"/>
      <c r="AW109" s="592"/>
      <c r="AX109" s="592"/>
      <c r="AY109" s="592"/>
      <c r="AZ109" s="592"/>
      <c r="BA109" s="592"/>
      <c r="BB109" s="592"/>
      <c r="BC109" s="592"/>
      <c r="BD109" s="592"/>
      <c r="BE109" s="592"/>
      <c r="BF109" s="592"/>
      <c r="BG109" s="592"/>
      <c r="BH109" s="592"/>
      <c r="BI109" s="592"/>
      <c r="BJ109" s="592"/>
      <c r="BK109" s="592"/>
      <c r="BL109" s="592"/>
      <c r="BM109" s="592"/>
      <c r="BN109" s="592"/>
      <c r="BO109" s="592"/>
      <c r="BP109" s="592"/>
      <c r="BQ109" s="592"/>
      <c r="BR109" s="592"/>
      <c r="BS109" s="592"/>
      <c r="BT109" s="592"/>
      <c r="BU109" s="592"/>
      <c r="BV109" s="592"/>
      <c r="BW109" s="592"/>
      <c r="BX109" s="592"/>
      <c r="BY109" s="592"/>
      <c r="BZ109" s="592"/>
      <c r="CA109" s="592"/>
      <c r="CB109" s="592"/>
      <c r="CC109" s="592"/>
      <c r="CD109" s="592"/>
      <c r="CE109" s="592"/>
      <c r="CF109" s="592"/>
      <c r="CG109" s="592"/>
      <c r="CH109" s="592"/>
      <c r="CI109" s="592"/>
      <c r="CJ109" s="592"/>
      <c r="CK109" s="592"/>
      <c r="CL109" s="592"/>
      <c r="CM109" s="592"/>
      <c r="CN109" s="592"/>
      <c r="CO109" s="592"/>
      <c r="CP109" s="592"/>
      <c r="CQ109" s="592"/>
      <c r="CR109" s="592"/>
      <c r="CS109" s="592"/>
      <c r="CT109" s="592"/>
      <c r="CU109" s="592"/>
      <c r="CV109" s="635">
        <f t="shared" si="59"/>
        <v>0</v>
      </c>
      <c r="CW109" s="635">
        <f t="shared" si="60"/>
        <v>0</v>
      </c>
      <c r="CX109" s="635">
        <f t="shared" si="61"/>
        <v>0</v>
      </c>
      <c r="CY109" s="463"/>
    </row>
    <row r="110" spans="1:110" ht="15">
      <c r="A110" s="464"/>
      <c r="B110" s="543" t="s">
        <v>913</v>
      </c>
      <c r="C110" s="717" t="s">
        <v>971</v>
      </c>
      <c r="D110" s="592"/>
      <c r="E110" s="592">
        <v>1095</v>
      </c>
      <c r="F110" s="592">
        <v>243</v>
      </c>
      <c r="G110" s="592"/>
      <c r="H110" s="592"/>
      <c r="I110" s="592"/>
      <c r="J110" s="592"/>
      <c r="K110" s="592"/>
      <c r="L110" s="592"/>
      <c r="M110" s="592"/>
      <c r="N110" s="592"/>
      <c r="O110" s="592"/>
      <c r="P110" s="592"/>
      <c r="Q110" s="592"/>
      <c r="R110" s="592"/>
      <c r="S110" s="592"/>
      <c r="T110" s="592"/>
      <c r="U110" s="592"/>
      <c r="V110" s="592"/>
      <c r="W110" s="592"/>
      <c r="X110" s="592"/>
      <c r="Y110" s="592"/>
      <c r="Z110" s="592"/>
      <c r="AA110" s="592"/>
      <c r="AB110" s="592"/>
      <c r="AC110" s="592"/>
      <c r="AD110" s="592"/>
      <c r="AE110" s="592"/>
      <c r="AF110" s="592"/>
      <c r="AG110" s="592"/>
      <c r="AH110" s="592"/>
      <c r="AI110" s="592">
        <v>181</v>
      </c>
      <c r="AJ110" s="592">
        <v>270</v>
      </c>
      <c r="AK110" s="592"/>
      <c r="AL110" s="592"/>
      <c r="AM110" s="592"/>
      <c r="AN110" s="592"/>
      <c r="AO110" s="592"/>
      <c r="AP110" s="592"/>
      <c r="AQ110" s="592"/>
      <c r="AR110" s="592"/>
      <c r="AS110" s="592"/>
      <c r="AT110" s="592"/>
      <c r="AU110" s="592"/>
      <c r="AV110" s="592"/>
      <c r="AW110" s="592"/>
      <c r="AX110" s="592"/>
      <c r="AY110" s="592"/>
      <c r="AZ110" s="592"/>
      <c r="BA110" s="592"/>
      <c r="BB110" s="592"/>
      <c r="BC110" s="592"/>
      <c r="BD110" s="592"/>
      <c r="BE110" s="592"/>
      <c r="BF110" s="592"/>
      <c r="BG110" s="592"/>
      <c r="BH110" s="592"/>
      <c r="BI110" s="592"/>
      <c r="BJ110" s="592"/>
      <c r="BK110" s="592"/>
      <c r="BL110" s="592"/>
      <c r="BM110" s="592"/>
      <c r="BN110" s="592"/>
      <c r="BO110" s="592"/>
      <c r="BP110" s="592"/>
      <c r="BQ110" s="592"/>
      <c r="BR110" s="592"/>
      <c r="BS110" s="592"/>
      <c r="BT110" s="592"/>
      <c r="BU110" s="592"/>
      <c r="BV110" s="592"/>
      <c r="BW110" s="592"/>
      <c r="BX110" s="592"/>
      <c r="BY110" s="592"/>
      <c r="BZ110" s="592"/>
      <c r="CA110" s="592"/>
      <c r="CB110" s="592"/>
      <c r="CC110" s="592"/>
      <c r="CD110" s="592"/>
      <c r="CE110" s="592"/>
      <c r="CF110" s="592"/>
      <c r="CG110" s="592"/>
      <c r="CH110" s="592"/>
      <c r="CI110" s="592"/>
      <c r="CJ110" s="592"/>
      <c r="CK110" s="592"/>
      <c r="CL110" s="592"/>
      <c r="CM110" s="592"/>
      <c r="CN110" s="592"/>
      <c r="CO110" s="592"/>
      <c r="CP110" s="592"/>
      <c r="CQ110" s="592"/>
      <c r="CR110" s="592"/>
      <c r="CS110" s="592"/>
      <c r="CT110" s="592"/>
      <c r="CU110" s="592"/>
      <c r="CV110" s="635">
        <f t="shared" si="59"/>
        <v>0</v>
      </c>
      <c r="CW110" s="635">
        <f t="shared" si="60"/>
        <v>1276</v>
      </c>
      <c r="CX110" s="635">
        <f t="shared" si="61"/>
        <v>513</v>
      </c>
      <c r="CY110" s="463"/>
    </row>
    <row r="111" spans="1:110" ht="15">
      <c r="A111" s="464"/>
      <c r="B111" s="543" t="s">
        <v>914</v>
      </c>
      <c r="C111" s="717" t="s">
        <v>1227</v>
      </c>
      <c r="D111" s="592"/>
      <c r="E111" s="592"/>
      <c r="F111" s="592"/>
      <c r="G111" s="592"/>
      <c r="H111" s="592"/>
      <c r="I111" s="592"/>
      <c r="J111" s="592"/>
      <c r="K111" s="592"/>
      <c r="L111" s="592"/>
      <c r="M111" s="592"/>
      <c r="N111" s="592"/>
      <c r="O111" s="592"/>
      <c r="P111" s="592"/>
      <c r="Q111" s="592"/>
      <c r="R111" s="592"/>
      <c r="S111" s="592"/>
      <c r="T111" s="592"/>
      <c r="U111" s="592"/>
      <c r="V111" s="592"/>
      <c r="W111" s="592"/>
      <c r="X111" s="592"/>
      <c r="Y111" s="592"/>
      <c r="Z111" s="592"/>
      <c r="AA111" s="592"/>
      <c r="AB111" s="592"/>
      <c r="AC111" s="592"/>
      <c r="AD111" s="592"/>
      <c r="AE111" s="592"/>
      <c r="AF111" s="592"/>
      <c r="AG111" s="592"/>
      <c r="AH111" s="592"/>
      <c r="AI111" s="592"/>
      <c r="AJ111" s="592"/>
      <c r="AK111" s="592"/>
      <c r="AL111" s="592"/>
      <c r="AM111" s="592"/>
      <c r="AN111" s="592"/>
      <c r="AO111" s="592"/>
      <c r="AP111" s="592"/>
      <c r="AQ111" s="592"/>
      <c r="AR111" s="592"/>
      <c r="AS111" s="592"/>
      <c r="AT111" s="592"/>
      <c r="AU111" s="592"/>
      <c r="AV111" s="592"/>
      <c r="AW111" s="592"/>
      <c r="AX111" s="592"/>
      <c r="AY111" s="592"/>
      <c r="AZ111" s="592"/>
      <c r="BA111" s="592"/>
      <c r="BB111" s="592"/>
      <c r="BC111" s="592"/>
      <c r="BD111" s="592"/>
      <c r="BE111" s="592"/>
      <c r="BF111" s="592"/>
      <c r="BG111" s="592"/>
      <c r="BH111" s="592"/>
      <c r="BI111" s="592"/>
      <c r="BJ111" s="592"/>
      <c r="BK111" s="592"/>
      <c r="BL111" s="592"/>
      <c r="BM111" s="592"/>
      <c r="BN111" s="592"/>
      <c r="BO111" s="592"/>
      <c r="BP111" s="592"/>
      <c r="BQ111" s="592"/>
      <c r="BR111" s="592"/>
      <c r="BS111" s="592"/>
      <c r="BT111" s="592"/>
      <c r="BU111" s="592"/>
      <c r="BV111" s="592"/>
      <c r="BW111" s="592"/>
      <c r="BX111" s="592"/>
      <c r="BY111" s="592"/>
      <c r="BZ111" s="592"/>
      <c r="CA111" s="592"/>
      <c r="CB111" s="592"/>
      <c r="CC111" s="592"/>
      <c r="CD111" s="592"/>
      <c r="CE111" s="592"/>
      <c r="CF111" s="592"/>
      <c r="CG111" s="592"/>
      <c r="CH111" s="592"/>
      <c r="CI111" s="592"/>
      <c r="CJ111" s="592"/>
      <c r="CK111" s="592"/>
      <c r="CL111" s="592"/>
      <c r="CM111" s="592"/>
      <c r="CN111" s="592"/>
      <c r="CO111" s="592"/>
      <c r="CP111" s="592"/>
      <c r="CQ111" s="592"/>
      <c r="CR111" s="592"/>
      <c r="CS111" s="592"/>
      <c r="CT111" s="592"/>
      <c r="CU111" s="592"/>
      <c r="CV111" s="635">
        <f t="shared" si="59"/>
        <v>0</v>
      </c>
      <c r="CW111" s="635">
        <f t="shared" si="60"/>
        <v>0</v>
      </c>
      <c r="CX111" s="635">
        <f t="shared" si="61"/>
        <v>0</v>
      </c>
      <c r="CY111" s="463"/>
    </row>
    <row r="112" spans="1:110" ht="15">
      <c r="A112" s="464"/>
      <c r="B112" s="543" t="s">
        <v>915</v>
      </c>
      <c r="C112" s="697" t="s">
        <v>992</v>
      </c>
      <c r="D112" s="592">
        <f>D113+D114+D115+D116+D117+D118+D119+D120</f>
        <v>0</v>
      </c>
      <c r="E112" s="592">
        <f>E113+E114+E115+E116+E117+E118+E119+E120</f>
        <v>0</v>
      </c>
      <c r="F112" s="592">
        <f>F113+F114+F115+F116+F117+F118+F119+F120</f>
        <v>0</v>
      </c>
      <c r="G112" s="592"/>
      <c r="H112" s="592"/>
      <c r="I112" s="592"/>
      <c r="J112" s="592"/>
      <c r="K112" s="592"/>
      <c r="L112" s="592"/>
      <c r="M112" s="592"/>
      <c r="N112" s="592"/>
      <c r="O112" s="592"/>
      <c r="P112" s="592"/>
      <c r="Q112" s="592"/>
      <c r="R112" s="592"/>
      <c r="S112" s="592"/>
      <c r="T112" s="592"/>
      <c r="U112" s="592"/>
      <c r="V112" s="592"/>
      <c r="W112" s="592"/>
      <c r="X112" s="592"/>
      <c r="Y112" s="592"/>
      <c r="Z112" s="592"/>
      <c r="AA112" s="592"/>
      <c r="AB112" s="592"/>
      <c r="AC112" s="592"/>
      <c r="AD112" s="592"/>
      <c r="AE112" s="592"/>
      <c r="AF112" s="592"/>
      <c r="AG112" s="592"/>
      <c r="AH112" s="592"/>
      <c r="AI112" s="592"/>
      <c r="AJ112" s="592"/>
      <c r="AK112" s="592"/>
      <c r="AL112" s="592"/>
      <c r="AM112" s="592"/>
      <c r="AN112" s="592"/>
      <c r="AO112" s="592"/>
      <c r="AP112" s="592"/>
      <c r="AQ112" s="592"/>
      <c r="AR112" s="592"/>
      <c r="AS112" s="592"/>
      <c r="AT112" s="592"/>
      <c r="AU112" s="592"/>
      <c r="AV112" s="592"/>
      <c r="AW112" s="592"/>
      <c r="AX112" s="592"/>
      <c r="AY112" s="592"/>
      <c r="AZ112" s="592"/>
      <c r="BA112" s="592"/>
      <c r="BB112" s="592"/>
      <c r="BC112" s="592"/>
      <c r="BD112" s="592"/>
      <c r="BE112" s="592"/>
      <c r="BF112" s="592"/>
      <c r="BG112" s="592"/>
      <c r="BH112" s="592"/>
      <c r="BI112" s="592"/>
      <c r="BJ112" s="592"/>
      <c r="BK112" s="592"/>
      <c r="BL112" s="592"/>
      <c r="BM112" s="592"/>
      <c r="BN112" s="592"/>
      <c r="BO112" s="592"/>
      <c r="BP112" s="592"/>
      <c r="BQ112" s="592"/>
      <c r="BR112" s="592"/>
      <c r="BS112" s="592"/>
      <c r="BT112" s="592"/>
      <c r="BU112" s="592"/>
      <c r="BV112" s="592"/>
      <c r="BW112" s="592"/>
      <c r="BX112" s="592"/>
      <c r="BY112" s="592"/>
      <c r="BZ112" s="592"/>
      <c r="CA112" s="592"/>
      <c r="CB112" s="592"/>
      <c r="CC112" s="592"/>
      <c r="CD112" s="592"/>
      <c r="CE112" s="592"/>
      <c r="CF112" s="592"/>
      <c r="CG112" s="592"/>
      <c r="CH112" s="592"/>
      <c r="CI112" s="592"/>
      <c r="CJ112" s="592"/>
      <c r="CK112" s="592"/>
      <c r="CL112" s="592"/>
      <c r="CM112" s="592"/>
      <c r="CN112" s="592"/>
      <c r="CO112" s="592"/>
      <c r="CP112" s="592"/>
      <c r="CQ112" s="592"/>
      <c r="CR112" s="592"/>
      <c r="CS112" s="592"/>
      <c r="CT112" s="592"/>
      <c r="CU112" s="592"/>
      <c r="CV112" s="635">
        <f t="shared" si="59"/>
        <v>0</v>
      </c>
      <c r="CW112" s="635">
        <f t="shared" si="60"/>
        <v>0</v>
      </c>
      <c r="CX112" s="635">
        <f t="shared" si="61"/>
        <v>0</v>
      </c>
      <c r="CY112" s="463"/>
    </row>
    <row r="113" spans="1:103" ht="15">
      <c r="A113" s="464"/>
      <c r="B113" s="543" t="s">
        <v>922</v>
      </c>
      <c r="C113" s="696" t="s">
        <v>1228</v>
      </c>
      <c r="D113" s="592"/>
      <c r="E113" s="592"/>
      <c r="F113" s="592"/>
      <c r="G113" s="592"/>
      <c r="H113" s="592"/>
      <c r="I113" s="592"/>
      <c r="J113" s="592"/>
      <c r="K113" s="592"/>
      <c r="L113" s="592"/>
      <c r="M113" s="592"/>
      <c r="N113" s="592"/>
      <c r="O113" s="592"/>
      <c r="P113" s="592"/>
      <c r="Q113" s="592"/>
      <c r="R113" s="592"/>
      <c r="S113" s="592"/>
      <c r="T113" s="592"/>
      <c r="U113" s="592"/>
      <c r="V113" s="592"/>
      <c r="W113" s="592"/>
      <c r="X113" s="592"/>
      <c r="Y113" s="592"/>
      <c r="Z113" s="592"/>
      <c r="AA113" s="592"/>
      <c r="AB113" s="592"/>
      <c r="AC113" s="592"/>
      <c r="AD113" s="592"/>
      <c r="AE113" s="592"/>
      <c r="AF113" s="592"/>
      <c r="AG113" s="592"/>
      <c r="AH113" s="592"/>
      <c r="AI113" s="592"/>
      <c r="AJ113" s="592"/>
      <c r="AK113" s="592"/>
      <c r="AL113" s="592"/>
      <c r="AM113" s="592"/>
      <c r="AN113" s="592"/>
      <c r="AO113" s="592"/>
      <c r="AP113" s="592"/>
      <c r="AQ113" s="592"/>
      <c r="AR113" s="592"/>
      <c r="AS113" s="592"/>
      <c r="AT113" s="592"/>
      <c r="AU113" s="592"/>
      <c r="AV113" s="592"/>
      <c r="AW113" s="592"/>
      <c r="AX113" s="592"/>
      <c r="AY113" s="592"/>
      <c r="AZ113" s="592"/>
      <c r="BA113" s="592"/>
      <c r="BB113" s="592"/>
      <c r="BC113" s="592"/>
      <c r="BD113" s="592"/>
      <c r="BE113" s="592"/>
      <c r="BF113" s="592"/>
      <c r="BG113" s="592"/>
      <c r="BH113" s="592"/>
      <c r="BI113" s="592"/>
      <c r="BJ113" s="592"/>
      <c r="BK113" s="592"/>
      <c r="BL113" s="592"/>
      <c r="BM113" s="592"/>
      <c r="BN113" s="592"/>
      <c r="BO113" s="592"/>
      <c r="BP113" s="592"/>
      <c r="BQ113" s="592"/>
      <c r="BR113" s="592"/>
      <c r="BS113" s="592"/>
      <c r="BT113" s="592"/>
      <c r="BU113" s="592"/>
      <c r="BV113" s="592"/>
      <c r="BW113" s="592"/>
      <c r="BX113" s="592"/>
      <c r="BY113" s="592"/>
      <c r="BZ113" s="592"/>
      <c r="CA113" s="592"/>
      <c r="CB113" s="592"/>
      <c r="CC113" s="592"/>
      <c r="CD113" s="592"/>
      <c r="CE113" s="592"/>
      <c r="CF113" s="592"/>
      <c r="CG113" s="592"/>
      <c r="CH113" s="592"/>
      <c r="CI113" s="592"/>
      <c r="CJ113" s="592"/>
      <c r="CK113" s="592"/>
      <c r="CL113" s="592"/>
      <c r="CM113" s="592"/>
      <c r="CN113" s="592"/>
      <c r="CO113" s="592"/>
      <c r="CP113" s="592"/>
      <c r="CQ113" s="592"/>
      <c r="CR113" s="592"/>
      <c r="CS113" s="592"/>
      <c r="CT113" s="592"/>
      <c r="CU113" s="592"/>
      <c r="CV113" s="635">
        <f t="shared" si="59"/>
        <v>0</v>
      </c>
      <c r="CW113" s="635">
        <f t="shared" si="60"/>
        <v>0</v>
      </c>
      <c r="CX113" s="635">
        <f t="shared" si="61"/>
        <v>0</v>
      </c>
      <c r="CY113" s="463"/>
    </row>
    <row r="114" spans="1:103" ht="15">
      <c r="A114" s="464"/>
      <c r="B114" s="543" t="s">
        <v>924</v>
      </c>
      <c r="C114" s="719" t="s">
        <v>1229</v>
      </c>
      <c r="D114" s="592"/>
      <c r="E114" s="592"/>
      <c r="F114" s="592"/>
      <c r="G114" s="592"/>
      <c r="H114" s="592"/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2"/>
      <c r="AE114" s="592"/>
      <c r="AF114" s="592"/>
      <c r="AG114" s="592"/>
      <c r="AH114" s="592"/>
      <c r="AI114" s="592"/>
      <c r="AJ114" s="592"/>
      <c r="AK114" s="592"/>
      <c r="AL114" s="592"/>
      <c r="AM114" s="592"/>
      <c r="AN114" s="592"/>
      <c r="AO114" s="592"/>
      <c r="AP114" s="592"/>
      <c r="AQ114" s="592"/>
      <c r="AR114" s="592"/>
      <c r="AS114" s="592"/>
      <c r="AT114" s="592"/>
      <c r="AU114" s="592"/>
      <c r="AV114" s="592"/>
      <c r="AW114" s="592"/>
      <c r="AX114" s="592"/>
      <c r="AY114" s="592"/>
      <c r="AZ114" s="592"/>
      <c r="BA114" s="592"/>
      <c r="BB114" s="592"/>
      <c r="BC114" s="592"/>
      <c r="BD114" s="592"/>
      <c r="BE114" s="592"/>
      <c r="BF114" s="592"/>
      <c r="BG114" s="592"/>
      <c r="BH114" s="592"/>
      <c r="BI114" s="592"/>
      <c r="BJ114" s="592"/>
      <c r="BK114" s="592"/>
      <c r="BL114" s="592"/>
      <c r="BM114" s="592"/>
      <c r="BN114" s="592"/>
      <c r="BO114" s="592"/>
      <c r="BP114" s="592"/>
      <c r="BQ114" s="592"/>
      <c r="BR114" s="592"/>
      <c r="BS114" s="592"/>
      <c r="BT114" s="592"/>
      <c r="BU114" s="592"/>
      <c r="BV114" s="592"/>
      <c r="BW114" s="592"/>
      <c r="BX114" s="592"/>
      <c r="BY114" s="592"/>
      <c r="BZ114" s="592"/>
      <c r="CA114" s="592"/>
      <c r="CB114" s="592"/>
      <c r="CC114" s="592"/>
      <c r="CD114" s="592"/>
      <c r="CE114" s="592"/>
      <c r="CF114" s="592"/>
      <c r="CG114" s="592"/>
      <c r="CH114" s="592"/>
      <c r="CI114" s="592"/>
      <c r="CJ114" s="592"/>
      <c r="CK114" s="592"/>
      <c r="CL114" s="592"/>
      <c r="CM114" s="592"/>
      <c r="CN114" s="592"/>
      <c r="CO114" s="592"/>
      <c r="CP114" s="592"/>
      <c r="CQ114" s="592"/>
      <c r="CR114" s="592"/>
      <c r="CS114" s="592"/>
      <c r="CT114" s="592"/>
      <c r="CU114" s="592"/>
      <c r="CV114" s="635">
        <f t="shared" si="59"/>
        <v>0</v>
      </c>
      <c r="CW114" s="635">
        <f t="shared" si="60"/>
        <v>0</v>
      </c>
      <c r="CX114" s="635">
        <f t="shared" si="61"/>
        <v>0</v>
      </c>
      <c r="CY114" s="463"/>
    </row>
    <row r="115" spans="1:103" ht="15">
      <c r="A115" s="464"/>
      <c r="B115" s="543" t="s">
        <v>972</v>
      </c>
      <c r="C115" s="713" t="s">
        <v>1216</v>
      </c>
      <c r="D115" s="592"/>
      <c r="E115" s="592"/>
      <c r="F115" s="592"/>
      <c r="G115" s="592"/>
      <c r="H115" s="592"/>
      <c r="I115" s="592"/>
      <c r="J115" s="592"/>
      <c r="K115" s="592"/>
      <c r="L115" s="592"/>
      <c r="M115" s="592"/>
      <c r="N115" s="592"/>
      <c r="O115" s="592"/>
      <c r="P115" s="592"/>
      <c r="Q115" s="592"/>
      <c r="R115" s="592"/>
      <c r="S115" s="592"/>
      <c r="T115" s="592"/>
      <c r="U115" s="592"/>
      <c r="V115" s="592"/>
      <c r="W115" s="592"/>
      <c r="X115" s="592"/>
      <c r="Y115" s="592"/>
      <c r="Z115" s="592"/>
      <c r="AA115" s="592"/>
      <c r="AB115" s="592"/>
      <c r="AC115" s="592"/>
      <c r="AD115" s="592"/>
      <c r="AE115" s="592"/>
      <c r="AF115" s="592"/>
      <c r="AG115" s="592"/>
      <c r="AH115" s="592"/>
      <c r="AI115" s="592"/>
      <c r="AJ115" s="592"/>
      <c r="AK115" s="592"/>
      <c r="AL115" s="592"/>
      <c r="AM115" s="592"/>
      <c r="AN115" s="592"/>
      <c r="AO115" s="592"/>
      <c r="AP115" s="592"/>
      <c r="AQ115" s="592"/>
      <c r="AR115" s="592"/>
      <c r="AS115" s="592"/>
      <c r="AT115" s="592"/>
      <c r="AU115" s="592"/>
      <c r="AV115" s="592"/>
      <c r="AW115" s="592"/>
      <c r="AX115" s="592"/>
      <c r="AY115" s="592"/>
      <c r="AZ115" s="592"/>
      <c r="BA115" s="592"/>
      <c r="BB115" s="592"/>
      <c r="BC115" s="592"/>
      <c r="BD115" s="592"/>
      <c r="BE115" s="592"/>
      <c r="BF115" s="592"/>
      <c r="BG115" s="592"/>
      <c r="BH115" s="592"/>
      <c r="BI115" s="592"/>
      <c r="BJ115" s="592"/>
      <c r="BK115" s="592"/>
      <c r="BL115" s="592"/>
      <c r="BM115" s="592"/>
      <c r="BN115" s="592"/>
      <c r="BO115" s="592"/>
      <c r="BP115" s="592"/>
      <c r="BQ115" s="592"/>
      <c r="BR115" s="592"/>
      <c r="BS115" s="592"/>
      <c r="BT115" s="592"/>
      <c r="BU115" s="592"/>
      <c r="BV115" s="592"/>
      <c r="BW115" s="592"/>
      <c r="BX115" s="592"/>
      <c r="BY115" s="592"/>
      <c r="BZ115" s="592"/>
      <c r="CA115" s="592"/>
      <c r="CB115" s="592"/>
      <c r="CC115" s="592"/>
      <c r="CD115" s="592"/>
      <c r="CE115" s="592"/>
      <c r="CF115" s="592"/>
      <c r="CG115" s="592"/>
      <c r="CH115" s="592"/>
      <c r="CI115" s="592"/>
      <c r="CJ115" s="592"/>
      <c r="CK115" s="592"/>
      <c r="CL115" s="592"/>
      <c r="CM115" s="592"/>
      <c r="CN115" s="592"/>
      <c r="CO115" s="592"/>
      <c r="CP115" s="592"/>
      <c r="CQ115" s="592"/>
      <c r="CR115" s="592"/>
      <c r="CS115" s="592"/>
      <c r="CT115" s="592"/>
      <c r="CU115" s="592"/>
      <c r="CV115" s="635">
        <f t="shared" si="59"/>
        <v>0</v>
      </c>
      <c r="CW115" s="635">
        <f t="shared" si="60"/>
        <v>0</v>
      </c>
      <c r="CX115" s="635">
        <f t="shared" si="61"/>
        <v>0</v>
      </c>
      <c r="CY115" s="463"/>
    </row>
    <row r="116" spans="1:103" ht="15">
      <c r="A116" s="464"/>
      <c r="B116" s="543" t="s">
        <v>973</v>
      </c>
      <c r="C116" s="713" t="s">
        <v>1230</v>
      </c>
      <c r="D116" s="592"/>
      <c r="E116" s="592"/>
      <c r="F116" s="592"/>
      <c r="G116" s="592"/>
      <c r="H116" s="592"/>
      <c r="I116" s="592"/>
      <c r="J116" s="592"/>
      <c r="K116" s="592"/>
      <c r="L116" s="592"/>
      <c r="M116" s="592"/>
      <c r="N116" s="592"/>
      <c r="O116" s="592"/>
      <c r="P116" s="592"/>
      <c r="Q116" s="592"/>
      <c r="R116" s="592"/>
      <c r="S116" s="592"/>
      <c r="T116" s="592"/>
      <c r="U116" s="592"/>
      <c r="V116" s="592"/>
      <c r="W116" s="592"/>
      <c r="X116" s="592"/>
      <c r="Y116" s="592"/>
      <c r="Z116" s="592"/>
      <c r="AA116" s="592"/>
      <c r="AB116" s="592"/>
      <c r="AC116" s="592"/>
      <c r="AD116" s="592"/>
      <c r="AE116" s="592"/>
      <c r="AF116" s="592"/>
      <c r="AG116" s="592"/>
      <c r="AH116" s="592"/>
      <c r="AI116" s="592"/>
      <c r="AJ116" s="592"/>
      <c r="AK116" s="592"/>
      <c r="AL116" s="592"/>
      <c r="AM116" s="592"/>
      <c r="AN116" s="592"/>
      <c r="AO116" s="592"/>
      <c r="AP116" s="592"/>
      <c r="AQ116" s="592"/>
      <c r="AR116" s="592"/>
      <c r="AS116" s="592"/>
      <c r="AT116" s="592"/>
      <c r="AU116" s="592"/>
      <c r="AV116" s="592"/>
      <c r="AW116" s="592"/>
      <c r="AX116" s="592"/>
      <c r="AY116" s="592"/>
      <c r="AZ116" s="592"/>
      <c r="BA116" s="592"/>
      <c r="BB116" s="592"/>
      <c r="BC116" s="592"/>
      <c r="BD116" s="592"/>
      <c r="BE116" s="592"/>
      <c r="BF116" s="592"/>
      <c r="BG116" s="592"/>
      <c r="BH116" s="592"/>
      <c r="BI116" s="592"/>
      <c r="BJ116" s="592"/>
      <c r="BK116" s="592"/>
      <c r="BL116" s="592"/>
      <c r="BM116" s="592"/>
      <c r="BN116" s="592"/>
      <c r="BO116" s="592"/>
      <c r="BP116" s="592"/>
      <c r="BQ116" s="592"/>
      <c r="BR116" s="592"/>
      <c r="BS116" s="592"/>
      <c r="BT116" s="592"/>
      <c r="BU116" s="592"/>
      <c r="BV116" s="592"/>
      <c r="BW116" s="592"/>
      <c r="BX116" s="592"/>
      <c r="BY116" s="592"/>
      <c r="BZ116" s="592"/>
      <c r="CA116" s="592"/>
      <c r="CB116" s="592"/>
      <c r="CC116" s="592"/>
      <c r="CD116" s="592"/>
      <c r="CE116" s="592"/>
      <c r="CF116" s="592"/>
      <c r="CG116" s="592"/>
      <c r="CH116" s="592"/>
      <c r="CI116" s="592"/>
      <c r="CJ116" s="592"/>
      <c r="CK116" s="592"/>
      <c r="CL116" s="592"/>
      <c r="CM116" s="592"/>
      <c r="CN116" s="592"/>
      <c r="CO116" s="592"/>
      <c r="CP116" s="592"/>
      <c r="CQ116" s="592"/>
      <c r="CR116" s="592"/>
      <c r="CS116" s="592"/>
      <c r="CT116" s="592"/>
      <c r="CU116" s="592"/>
      <c r="CV116" s="635">
        <f t="shared" si="59"/>
        <v>0</v>
      </c>
      <c r="CW116" s="635">
        <f t="shared" si="60"/>
        <v>0</v>
      </c>
      <c r="CX116" s="635">
        <f t="shared" si="61"/>
        <v>0</v>
      </c>
      <c r="CY116" s="463"/>
    </row>
    <row r="117" spans="1:103" ht="15">
      <c r="A117" s="508"/>
      <c r="B117" s="543" t="s">
        <v>974</v>
      </c>
      <c r="C117" s="713" t="s">
        <v>1233</v>
      </c>
      <c r="D117" s="592"/>
      <c r="E117" s="592"/>
      <c r="F117" s="592"/>
      <c r="G117" s="592"/>
      <c r="H117" s="592"/>
      <c r="I117" s="592"/>
      <c r="J117" s="592"/>
      <c r="K117" s="592"/>
      <c r="L117" s="592"/>
      <c r="M117" s="592"/>
      <c r="N117" s="592"/>
      <c r="O117" s="592"/>
      <c r="P117" s="592"/>
      <c r="Q117" s="592"/>
      <c r="R117" s="592"/>
      <c r="S117" s="592"/>
      <c r="T117" s="592"/>
      <c r="U117" s="592"/>
      <c r="V117" s="592"/>
      <c r="W117" s="592"/>
      <c r="X117" s="592"/>
      <c r="Y117" s="592"/>
      <c r="Z117" s="592"/>
      <c r="AA117" s="592"/>
      <c r="AB117" s="592"/>
      <c r="AC117" s="592"/>
      <c r="AD117" s="592"/>
      <c r="AE117" s="592"/>
      <c r="AF117" s="592"/>
      <c r="AG117" s="592"/>
      <c r="AH117" s="592"/>
      <c r="AI117" s="592"/>
      <c r="AJ117" s="592"/>
      <c r="AK117" s="592"/>
      <c r="AL117" s="592"/>
      <c r="AM117" s="592"/>
      <c r="AN117" s="592"/>
      <c r="AO117" s="592"/>
      <c r="AP117" s="592"/>
      <c r="AQ117" s="592"/>
      <c r="AR117" s="592"/>
      <c r="AS117" s="592"/>
      <c r="AT117" s="592"/>
      <c r="AU117" s="592"/>
      <c r="AV117" s="592"/>
      <c r="AW117" s="592"/>
      <c r="AX117" s="592"/>
      <c r="AY117" s="592"/>
      <c r="AZ117" s="592"/>
      <c r="BA117" s="592"/>
      <c r="BB117" s="592"/>
      <c r="BC117" s="592"/>
      <c r="BD117" s="592"/>
      <c r="BE117" s="592"/>
      <c r="BF117" s="592"/>
      <c r="BG117" s="592"/>
      <c r="BH117" s="592"/>
      <c r="BI117" s="592"/>
      <c r="BJ117" s="592"/>
      <c r="BK117" s="592"/>
      <c r="BL117" s="592"/>
      <c r="BM117" s="592"/>
      <c r="BN117" s="592"/>
      <c r="BO117" s="592"/>
      <c r="BP117" s="592"/>
      <c r="BQ117" s="592"/>
      <c r="BR117" s="592"/>
      <c r="BS117" s="592"/>
      <c r="BT117" s="592"/>
      <c r="BU117" s="592"/>
      <c r="BV117" s="592"/>
      <c r="BW117" s="592"/>
      <c r="BX117" s="592"/>
      <c r="BY117" s="592"/>
      <c r="BZ117" s="592"/>
      <c r="CA117" s="592"/>
      <c r="CB117" s="592"/>
      <c r="CC117" s="592"/>
      <c r="CD117" s="592"/>
      <c r="CE117" s="592"/>
      <c r="CF117" s="592"/>
      <c r="CG117" s="592"/>
      <c r="CH117" s="592"/>
      <c r="CI117" s="592"/>
      <c r="CJ117" s="592"/>
      <c r="CK117" s="592"/>
      <c r="CL117" s="592"/>
      <c r="CM117" s="592"/>
      <c r="CN117" s="592"/>
      <c r="CO117" s="592"/>
      <c r="CP117" s="592"/>
      <c r="CQ117" s="592"/>
      <c r="CR117" s="592"/>
      <c r="CS117" s="592"/>
      <c r="CT117" s="592"/>
      <c r="CU117" s="592"/>
      <c r="CV117" s="635">
        <f t="shared" si="59"/>
        <v>0</v>
      </c>
      <c r="CW117" s="635">
        <f t="shared" si="60"/>
        <v>0</v>
      </c>
      <c r="CX117" s="635">
        <f t="shared" si="61"/>
        <v>0</v>
      </c>
      <c r="CY117" s="463"/>
    </row>
    <row r="118" spans="1:103" ht="15">
      <c r="A118" s="508"/>
      <c r="B118" s="543" t="s">
        <v>1234</v>
      </c>
      <c r="C118" s="713" t="s">
        <v>1219</v>
      </c>
      <c r="D118" s="592"/>
      <c r="E118" s="592"/>
      <c r="F118" s="592"/>
      <c r="G118" s="592"/>
      <c r="H118" s="592"/>
      <c r="I118" s="592"/>
      <c r="J118" s="592"/>
      <c r="K118" s="592"/>
      <c r="L118" s="592"/>
      <c r="M118" s="592"/>
      <c r="N118" s="592"/>
      <c r="O118" s="592"/>
      <c r="P118" s="592"/>
      <c r="Q118" s="592"/>
      <c r="R118" s="592"/>
      <c r="S118" s="592"/>
      <c r="T118" s="592"/>
      <c r="U118" s="592"/>
      <c r="V118" s="592"/>
      <c r="W118" s="592"/>
      <c r="X118" s="592"/>
      <c r="Y118" s="592"/>
      <c r="Z118" s="592"/>
      <c r="AA118" s="592"/>
      <c r="AB118" s="592"/>
      <c r="AC118" s="592"/>
      <c r="AD118" s="592"/>
      <c r="AE118" s="592"/>
      <c r="AF118" s="592"/>
      <c r="AG118" s="592"/>
      <c r="AH118" s="592"/>
      <c r="AI118" s="592"/>
      <c r="AJ118" s="592"/>
      <c r="AK118" s="592"/>
      <c r="AL118" s="592"/>
      <c r="AM118" s="592"/>
      <c r="AN118" s="592"/>
      <c r="AO118" s="592"/>
      <c r="AP118" s="592"/>
      <c r="AQ118" s="592"/>
      <c r="AR118" s="592"/>
      <c r="AS118" s="592"/>
      <c r="AT118" s="592"/>
      <c r="AU118" s="592"/>
      <c r="AV118" s="592"/>
      <c r="AW118" s="592"/>
      <c r="AX118" s="592"/>
      <c r="AY118" s="592"/>
      <c r="AZ118" s="592"/>
      <c r="BA118" s="592"/>
      <c r="BB118" s="592"/>
      <c r="BC118" s="592"/>
      <c r="BD118" s="592"/>
      <c r="BE118" s="592"/>
      <c r="BF118" s="592"/>
      <c r="BG118" s="592"/>
      <c r="BH118" s="592"/>
      <c r="BI118" s="592"/>
      <c r="BJ118" s="592"/>
      <c r="BK118" s="592"/>
      <c r="BL118" s="592"/>
      <c r="BM118" s="592"/>
      <c r="BN118" s="592"/>
      <c r="BO118" s="592"/>
      <c r="BP118" s="592"/>
      <c r="BQ118" s="592"/>
      <c r="BR118" s="592"/>
      <c r="BS118" s="592"/>
      <c r="BT118" s="592"/>
      <c r="BU118" s="592"/>
      <c r="BV118" s="592"/>
      <c r="BW118" s="592"/>
      <c r="BX118" s="592"/>
      <c r="BY118" s="592"/>
      <c r="BZ118" s="592"/>
      <c r="CA118" s="592"/>
      <c r="CB118" s="592"/>
      <c r="CC118" s="592"/>
      <c r="CD118" s="592"/>
      <c r="CE118" s="592"/>
      <c r="CF118" s="592"/>
      <c r="CG118" s="592"/>
      <c r="CH118" s="592"/>
      <c r="CI118" s="592"/>
      <c r="CJ118" s="592"/>
      <c r="CK118" s="592"/>
      <c r="CL118" s="592"/>
      <c r="CM118" s="592"/>
      <c r="CN118" s="592"/>
      <c r="CO118" s="592"/>
      <c r="CP118" s="592"/>
      <c r="CQ118" s="592"/>
      <c r="CR118" s="592"/>
      <c r="CS118" s="592"/>
      <c r="CT118" s="592"/>
      <c r="CU118" s="592"/>
      <c r="CV118" s="635">
        <f t="shared" si="59"/>
        <v>0</v>
      </c>
      <c r="CW118" s="635">
        <f t="shared" si="60"/>
        <v>0</v>
      </c>
      <c r="CX118" s="635">
        <f t="shared" si="61"/>
        <v>0</v>
      </c>
      <c r="CY118" s="463"/>
    </row>
    <row r="119" spans="1:103" ht="15.75" thickBot="1">
      <c r="A119" s="508"/>
      <c r="B119" s="543" t="s">
        <v>1235</v>
      </c>
      <c r="C119" s="713" t="s">
        <v>1236</v>
      </c>
      <c r="D119" s="592"/>
      <c r="E119" s="592"/>
      <c r="F119" s="592"/>
      <c r="G119" s="592"/>
      <c r="H119" s="592"/>
      <c r="I119" s="592"/>
      <c r="J119" s="592"/>
      <c r="K119" s="592"/>
      <c r="L119" s="592"/>
      <c r="M119" s="592"/>
      <c r="N119" s="592"/>
      <c r="O119" s="592"/>
      <c r="P119" s="592"/>
      <c r="Q119" s="592"/>
      <c r="R119" s="592"/>
      <c r="S119" s="592"/>
      <c r="T119" s="592"/>
      <c r="U119" s="592"/>
      <c r="V119" s="592"/>
      <c r="W119" s="592"/>
      <c r="X119" s="592"/>
      <c r="Y119" s="592"/>
      <c r="Z119" s="592"/>
      <c r="AA119" s="592"/>
      <c r="AB119" s="592"/>
      <c r="AC119" s="592"/>
      <c r="AD119" s="592"/>
      <c r="AE119" s="592"/>
      <c r="AF119" s="592"/>
      <c r="AG119" s="592"/>
      <c r="AH119" s="592"/>
      <c r="AI119" s="592"/>
      <c r="AJ119" s="592"/>
      <c r="AK119" s="592"/>
      <c r="AL119" s="592"/>
      <c r="AM119" s="592"/>
      <c r="AN119" s="592"/>
      <c r="AO119" s="592"/>
      <c r="AP119" s="592"/>
      <c r="AQ119" s="592"/>
      <c r="AR119" s="592"/>
      <c r="AS119" s="592"/>
      <c r="AT119" s="592"/>
      <c r="AU119" s="592"/>
      <c r="AV119" s="592"/>
      <c r="AW119" s="592"/>
      <c r="AX119" s="592"/>
      <c r="AY119" s="592"/>
      <c r="AZ119" s="592"/>
      <c r="BA119" s="592"/>
      <c r="BB119" s="592"/>
      <c r="BC119" s="592"/>
      <c r="BD119" s="592"/>
      <c r="BE119" s="592"/>
      <c r="BF119" s="592"/>
      <c r="BG119" s="592"/>
      <c r="BH119" s="592"/>
      <c r="BI119" s="592"/>
      <c r="BJ119" s="592"/>
      <c r="BK119" s="592"/>
      <c r="BL119" s="592"/>
      <c r="BM119" s="592"/>
      <c r="BN119" s="592"/>
      <c r="BO119" s="592"/>
      <c r="BP119" s="592"/>
      <c r="BQ119" s="592"/>
      <c r="BR119" s="592"/>
      <c r="BS119" s="592"/>
      <c r="BT119" s="592"/>
      <c r="BU119" s="592"/>
      <c r="BV119" s="592"/>
      <c r="BW119" s="592"/>
      <c r="BX119" s="592"/>
      <c r="BY119" s="592"/>
      <c r="BZ119" s="592"/>
      <c r="CA119" s="592"/>
      <c r="CB119" s="592"/>
      <c r="CC119" s="592"/>
      <c r="CD119" s="592"/>
      <c r="CE119" s="592"/>
      <c r="CF119" s="592"/>
      <c r="CG119" s="592"/>
      <c r="CH119" s="592"/>
      <c r="CI119" s="592"/>
      <c r="CJ119" s="592"/>
      <c r="CK119" s="592"/>
      <c r="CL119" s="592"/>
      <c r="CM119" s="592"/>
      <c r="CN119" s="592"/>
      <c r="CO119" s="592"/>
      <c r="CP119" s="592"/>
      <c r="CQ119" s="592"/>
      <c r="CR119" s="592"/>
      <c r="CS119" s="592"/>
      <c r="CT119" s="592"/>
      <c r="CU119" s="592"/>
      <c r="CV119" s="635">
        <f t="shared" si="59"/>
        <v>0</v>
      </c>
      <c r="CW119" s="635">
        <f t="shared" si="60"/>
        <v>0</v>
      </c>
      <c r="CX119" s="635">
        <f t="shared" si="61"/>
        <v>0</v>
      </c>
      <c r="CY119" s="463"/>
    </row>
    <row r="120" spans="1:103" ht="15.75" thickBot="1">
      <c r="A120" s="509"/>
      <c r="B120" s="555" t="s">
        <v>1237</v>
      </c>
      <c r="C120" s="713" t="s">
        <v>1238</v>
      </c>
      <c r="D120" s="610"/>
      <c r="E120" s="610"/>
      <c r="F120" s="610"/>
      <c r="G120" s="610"/>
      <c r="H120" s="610"/>
      <c r="I120" s="610"/>
      <c r="J120" s="610"/>
      <c r="K120" s="610"/>
      <c r="L120" s="610"/>
      <c r="M120" s="610"/>
      <c r="N120" s="610"/>
      <c r="O120" s="610"/>
      <c r="P120" s="610"/>
      <c r="Q120" s="610"/>
      <c r="R120" s="610"/>
      <c r="S120" s="610"/>
      <c r="T120" s="610"/>
      <c r="U120" s="610"/>
      <c r="V120" s="610"/>
      <c r="W120" s="610"/>
      <c r="X120" s="610"/>
      <c r="Y120" s="610"/>
      <c r="Z120" s="610"/>
      <c r="AA120" s="610"/>
      <c r="AB120" s="610"/>
      <c r="AC120" s="610"/>
      <c r="AD120" s="610"/>
      <c r="AE120" s="610"/>
      <c r="AF120" s="610"/>
      <c r="AG120" s="610"/>
      <c r="AH120" s="610"/>
      <c r="AI120" s="610"/>
      <c r="AJ120" s="610"/>
      <c r="AK120" s="610"/>
      <c r="AL120" s="610"/>
      <c r="AM120" s="610"/>
      <c r="AN120" s="610"/>
      <c r="AO120" s="610"/>
      <c r="AP120" s="610"/>
      <c r="AQ120" s="610"/>
      <c r="AR120" s="610"/>
      <c r="AS120" s="610"/>
      <c r="AT120" s="610"/>
      <c r="AU120" s="610"/>
      <c r="AV120" s="610"/>
      <c r="AW120" s="610"/>
      <c r="AX120" s="610"/>
      <c r="AY120" s="610"/>
      <c r="AZ120" s="610"/>
      <c r="BA120" s="610"/>
      <c r="BB120" s="610"/>
      <c r="BC120" s="610"/>
      <c r="BD120" s="610"/>
      <c r="BE120" s="610"/>
      <c r="BF120" s="610"/>
      <c r="BG120" s="610"/>
      <c r="BH120" s="610"/>
      <c r="BI120" s="610"/>
      <c r="BJ120" s="610"/>
      <c r="BK120" s="610"/>
      <c r="BL120" s="610"/>
      <c r="BM120" s="610"/>
      <c r="BN120" s="610"/>
      <c r="BO120" s="610"/>
      <c r="BP120" s="610"/>
      <c r="BQ120" s="610"/>
      <c r="BR120" s="610"/>
      <c r="BS120" s="610"/>
      <c r="BT120" s="610"/>
      <c r="BU120" s="610"/>
      <c r="BV120" s="610"/>
      <c r="BW120" s="610"/>
      <c r="BX120" s="610"/>
      <c r="BY120" s="610"/>
      <c r="BZ120" s="610"/>
      <c r="CA120" s="610"/>
      <c r="CB120" s="610"/>
      <c r="CC120" s="610"/>
      <c r="CD120" s="610"/>
      <c r="CE120" s="610"/>
      <c r="CF120" s="610"/>
      <c r="CG120" s="610"/>
      <c r="CH120" s="610"/>
      <c r="CI120" s="610"/>
      <c r="CJ120" s="610"/>
      <c r="CK120" s="610"/>
      <c r="CL120" s="610"/>
      <c r="CM120" s="610"/>
      <c r="CN120" s="610"/>
      <c r="CO120" s="610"/>
      <c r="CP120" s="610"/>
      <c r="CQ120" s="610"/>
      <c r="CR120" s="610"/>
      <c r="CS120" s="610"/>
      <c r="CT120" s="610"/>
      <c r="CU120" s="610"/>
      <c r="CV120" s="731">
        <f t="shared" si="59"/>
        <v>0</v>
      </c>
      <c r="CW120" s="731">
        <f t="shared" si="60"/>
        <v>0</v>
      </c>
      <c r="CX120" s="731">
        <f t="shared" si="61"/>
        <v>0</v>
      </c>
      <c r="CY120" s="463"/>
    </row>
    <row r="121" spans="1:103" ht="15.75" thickBot="1">
      <c r="A121" s="510"/>
      <c r="B121" s="274" t="s">
        <v>846</v>
      </c>
      <c r="C121" s="817" t="s">
        <v>1239</v>
      </c>
      <c r="D121" s="818">
        <f t="shared" ref="D121:L121" si="64">D122+D123</f>
        <v>0</v>
      </c>
      <c r="E121" s="819">
        <f t="shared" si="64"/>
        <v>0</v>
      </c>
      <c r="F121" s="819">
        <f t="shared" si="64"/>
        <v>0</v>
      </c>
      <c r="G121" s="819">
        <f t="shared" si="64"/>
        <v>0</v>
      </c>
      <c r="H121" s="819">
        <f t="shared" si="64"/>
        <v>0</v>
      </c>
      <c r="I121" s="819">
        <f t="shared" si="64"/>
        <v>0</v>
      </c>
      <c r="J121" s="819">
        <f t="shared" si="64"/>
        <v>0</v>
      </c>
      <c r="K121" s="819">
        <f t="shared" si="64"/>
        <v>0</v>
      </c>
      <c r="L121" s="819">
        <f t="shared" si="64"/>
        <v>0</v>
      </c>
      <c r="M121" s="819"/>
      <c r="N121" s="819"/>
      <c r="O121" s="819"/>
      <c r="P121" s="819"/>
      <c r="Q121" s="819"/>
      <c r="R121" s="819"/>
      <c r="S121" s="819"/>
      <c r="T121" s="819"/>
      <c r="U121" s="819"/>
      <c r="V121" s="819">
        <f t="shared" ref="V121:AM121" si="65">V122+V123</f>
        <v>0</v>
      </c>
      <c r="W121" s="819">
        <f t="shared" si="65"/>
        <v>0</v>
      </c>
      <c r="X121" s="819">
        <f t="shared" si="65"/>
        <v>0</v>
      </c>
      <c r="Y121" s="819">
        <f t="shared" si="65"/>
        <v>0</v>
      </c>
      <c r="Z121" s="819">
        <f t="shared" si="65"/>
        <v>0</v>
      </c>
      <c r="AA121" s="819">
        <f t="shared" si="65"/>
        <v>0</v>
      </c>
      <c r="AB121" s="819">
        <f t="shared" si="65"/>
        <v>0</v>
      </c>
      <c r="AC121" s="819">
        <f t="shared" si="65"/>
        <v>0</v>
      </c>
      <c r="AD121" s="819">
        <f t="shared" si="65"/>
        <v>0</v>
      </c>
      <c r="AE121" s="819">
        <f t="shared" si="65"/>
        <v>0</v>
      </c>
      <c r="AF121" s="819">
        <f t="shared" si="65"/>
        <v>0</v>
      </c>
      <c r="AG121" s="819">
        <f t="shared" si="65"/>
        <v>0</v>
      </c>
      <c r="AH121" s="819">
        <f t="shared" si="65"/>
        <v>0</v>
      </c>
      <c r="AI121" s="819">
        <f t="shared" si="65"/>
        <v>0</v>
      </c>
      <c r="AJ121" s="819">
        <f t="shared" si="65"/>
        <v>0</v>
      </c>
      <c r="AK121" s="819">
        <f t="shared" si="65"/>
        <v>0</v>
      </c>
      <c r="AL121" s="819">
        <f t="shared" si="65"/>
        <v>0</v>
      </c>
      <c r="AM121" s="819">
        <f t="shared" si="65"/>
        <v>0</v>
      </c>
      <c r="AN121" s="819"/>
      <c r="AO121" s="819"/>
      <c r="AP121" s="819"/>
      <c r="AQ121" s="819"/>
      <c r="AR121" s="819"/>
      <c r="AS121" s="819"/>
      <c r="AT121" s="819">
        <f t="shared" ref="AT121:CC121" si="66">AT122+AT123</f>
        <v>0</v>
      </c>
      <c r="AU121" s="819">
        <f t="shared" si="66"/>
        <v>0</v>
      </c>
      <c r="AV121" s="819">
        <f t="shared" si="66"/>
        <v>0</v>
      </c>
      <c r="AW121" s="819">
        <f t="shared" si="66"/>
        <v>0</v>
      </c>
      <c r="AX121" s="819">
        <f t="shared" si="66"/>
        <v>0</v>
      </c>
      <c r="AY121" s="819">
        <f t="shared" si="66"/>
        <v>0</v>
      </c>
      <c r="AZ121" s="819">
        <f t="shared" si="66"/>
        <v>0</v>
      </c>
      <c r="BA121" s="819">
        <f t="shared" si="66"/>
        <v>0</v>
      </c>
      <c r="BB121" s="819">
        <f t="shared" si="66"/>
        <v>0</v>
      </c>
      <c r="BC121" s="819">
        <f t="shared" si="66"/>
        <v>0</v>
      </c>
      <c r="BD121" s="819">
        <f t="shared" si="66"/>
        <v>0</v>
      </c>
      <c r="BE121" s="819">
        <f t="shared" si="66"/>
        <v>0</v>
      </c>
      <c r="BF121" s="819">
        <f t="shared" si="66"/>
        <v>0</v>
      </c>
      <c r="BG121" s="819">
        <f t="shared" si="66"/>
        <v>0</v>
      </c>
      <c r="BH121" s="819">
        <f t="shared" si="66"/>
        <v>0</v>
      </c>
      <c r="BI121" s="819">
        <f t="shared" si="66"/>
        <v>0</v>
      </c>
      <c r="BJ121" s="819">
        <f t="shared" si="66"/>
        <v>0</v>
      </c>
      <c r="BK121" s="819">
        <f t="shared" si="66"/>
        <v>0</v>
      </c>
      <c r="BL121" s="819">
        <f t="shared" si="66"/>
        <v>0</v>
      </c>
      <c r="BM121" s="819">
        <f t="shared" si="66"/>
        <v>0</v>
      </c>
      <c r="BN121" s="819">
        <f t="shared" si="66"/>
        <v>0</v>
      </c>
      <c r="BO121" s="819">
        <f t="shared" si="66"/>
        <v>0</v>
      </c>
      <c r="BP121" s="819">
        <f t="shared" si="66"/>
        <v>0</v>
      </c>
      <c r="BQ121" s="819">
        <f t="shared" si="66"/>
        <v>0</v>
      </c>
      <c r="BR121" s="819">
        <f t="shared" si="66"/>
        <v>0</v>
      </c>
      <c r="BS121" s="819">
        <f t="shared" si="66"/>
        <v>0</v>
      </c>
      <c r="BT121" s="819">
        <f t="shared" si="66"/>
        <v>0</v>
      </c>
      <c r="BU121" s="819">
        <f t="shared" si="66"/>
        <v>0</v>
      </c>
      <c r="BV121" s="819">
        <f t="shared" si="66"/>
        <v>0</v>
      </c>
      <c r="BW121" s="819">
        <f t="shared" si="66"/>
        <v>0</v>
      </c>
      <c r="BX121" s="819">
        <f t="shared" si="66"/>
        <v>0</v>
      </c>
      <c r="BY121" s="819">
        <f t="shared" si="66"/>
        <v>0</v>
      </c>
      <c r="BZ121" s="819">
        <f t="shared" si="66"/>
        <v>0</v>
      </c>
      <c r="CA121" s="819">
        <f t="shared" si="66"/>
        <v>0</v>
      </c>
      <c r="CB121" s="819">
        <f t="shared" si="66"/>
        <v>0</v>
      </c>
      <c r="CC121" s="819">
        <f t="shared" si="66"/>
        <v>0</v>
      </c>
      <c r="CD121" s="819"/>
      <c r="CE121" s="819"/>
      <c r="CF121" s="819"/>
      <c r="CG121" s="819"/>
      <c r="CH121" s="819"/>
      <c r="CI121" s="819"/>
      <c r="CJ121" s="819">
        <f>CJ122+CJ123</f>
        <v>0</v>
      </c>
      <c r="CK121" s="819">
        <f>CK122+CK123</f>
        <v>0</v>
      </c>
      <c r="CL121" s="819">
        <f>CL122+CL123</f>
        <v>0</v>
      </c>
      <c r="CM121" s="819"/>
      <c r="CN121" s="819"/>
      <c r="CO121" s="819"/>
      <c r="CP121" s="819"/>
      <c r="CQ121" s="819"/>
      <c r="CR121" s="819"/>
      <c r="CS121" s="819"/>
      <c r="CT121" s="819"/>
      <c r="CU121" s="819"/>
      <c r="CV121" s="734">
        <f t="shared" si="59"/>
        <v>0</v>
      </c>
      <c r="CW121" s="734">
        <f t="shared" si="60"/>
        <v>0</v>
      </c>
      <c r="CX121" s="735">
        <f t="shared" si="61"/>
        <v>0</v>
      </c>
      <c r="CY121" s="463"/>
    </row>
    <row r="122" spans="1:103" ht="15.75" thickBot="1">
      <c r="A122" s="511"/>
      <c r="B122" s="543" t="s">
        <v>894</v>
      </c>
      <c r="C122" s="719" t="s">
        <v>881</v>
      </c>
      <c r="D122" s="727"/>
      <c r="E122" s="727"/>
      <c r="F122" s="727"/>
      <c r="G122" s="727"/>
      <c r="H122" s="727"/>
      <c r="I122" s="727"/>
      <c r="J122" s="727"/>
      <c r="K122" s="727"/>
      <c r="L122" s="727"/>
      <c r="M122" s="727"/>
      <c r="N122" s="727"/>
      <c r="O122" s="727"/>
      <c r="P122" s="727"/>
      <c r="Q122" s="727"/>
      <c r="R122" s="727"/>
      <c r="S122" s="727"/>
      <c r="T122" s="727"/>
      <c r="U122" s="727"/>
      <c r="V122" s="727"/>
      <c r="W122" s="727"/>
      <c r="X122" s="727"/>
      <c r="Y122" s="727"/>
      <c r="Z122" s="727"/>
      <c r="AA122" s="727"/>
      <c r="AB122" s="727"/>
      <c r="AC122" s="727"/>
      <c r="AD122" s="727"/>
      <c r="AE122" s="727"/>
      <c r="AF122" s="727"/>
      <c r="AG122" s="727"/>
      <c r="AH122" s="727"/>
      <c r="AI122" s="727"/>
      <c r="AJ122" s="727"/>
      <c r="AK122" s="727"/>
      <c r="AL122" s="727"/>
      <c r="AM122" s="727"/>
      <c r="AN122" s="727"/>
      <c r="AO122" s="727"/>
      <c r="AP122" s="727"/>
      <c r="AQ122" s="727"/>
      <c r="AR122" s="727"/>
      <c r="AS122" s="727"/>
      <c r="AT122" s="727"/>
      <c r="AU122" s="727"/>
      <c r="AV122" s="727"/>
      <c r="AW122" s="727"/>
      <c r="AX122" s="727"/>
      <c r="AY122" s="727"/>
      <c r="AZ122" s="727"/>
      <c r="BA122" s="727"/>
      <c r="BB122" s="727"/>
      <c r="BC122" s="727"/>
      <c r="BD122" s="727"/>
      <c r="BE122" s="727"/>
      <c r="BF122" s="727"/>
      <c r="BG122" s="727"/>
      <c r="BH122" s="727"/>
      <c r="BI122" s="727"/>
      <c r="BJ122" s="727"/>
      <c r="BK122" s="727"/>
      <c r="BL122" s="727"/>
      <c r="BM122" s="727"/>
      <c r="BN122" s="727"/>
      <c r="BO122" s="727"/>
      <c r="BP122" s="727"/>
      <c r="BQ122" s="727"/>
      <c r="BR122" s="727"/>
      <c r="BS122" s="727"/>
      <c r="BT122" s="727"/>
      <c r="BU122" s="727"/>
      <c r="BV122" s="727"/>
      <c r="BW122" s="727"/>
      <c r="BX122" s="727"/>
      <c r="BY122" s="727"/>
      <c r="BZ122" s="727"/>
      <c r="CA122" s="727"/>
      <c r="CB122" s="727"/>
      <c r="CC122" s="727"/>
      <c r="CD122" s="727"/>
      <c r="CE122" s="727"/>
      <c r="CF122" s="727"/>
      <c r="CG122" s="727"/>
      <c r="CH122" s="727"/>
      <c r="CI122" s="727"/>
      <c r="CJ122" s="727"/>
      <c r="CK122" s="727"/>
      <c r="CL122" s="727"/>
      <c r="CM122" s="727"/>
      <c r="CN122" s="727"/>
      <c r="CO122" s="727"/>
      <c r="CP122" s="727"/>
      <c r="CQ122" s="727"/>
      <c r="CR122" s="727"/>
      <c r="CS122" s="727"/>
      <c r="CT122" s="727"/>
      <c r="CU122" s="727"/>
      <c r="CV122" s="732">
        <f t="shared" si="59"/>
        <v>0</v>
      </c>
      <c r="CW122" s="732">
        <f t="shared" si="60"/>
        <v>0</v>
      </c>
      <c r="CX122" s="732">
        <f t="shared" si="61"/>
        <v>0</v>
      </c>
      <c r="CY122" s="463"/>
    </row>
    <row r="123" spans="1:103" ht="15.75" thickBot="1">
      <c r="A123" s="512"/>
      <c r="B123" s="545" t="s">
        <v>895</v>
      </c>
      <c r="C123" s="717" t="s">
        <v>882</v>
      </c>
      <c r="D123" s="610"/>
      <c r="E123" s="610"/>
      <c r="F123" s="610"/>
      <c r="G123" s="610"/>
      <c r="H123" s="610"/>
      <c r="I123" s="610"/>
      <c r="J123" s="610"/>
      <c r="K123" s="610"/>
      <c r="L123" s="610"/>
      <c r="M123" s="610"/>
      <c r="N123" s="610"/>
      <c r="O123" s="610"/>
      <c r="P123" s="610"/>
      <c r="Q123" s="610"/>
      <c r="R123" s="610"/>
      <c r="S123" s="610"/>
      <c r="T123" s="610"/>
      <c r="U123" s="610"/>
      <c r="V123" s="610"/>
      <c r="W123" s="610"/>
      <c r="X123" s="610"/>
      <c r="Y123" s="610"/>
      <c r="Z123" s="610"/>
      <c r="AA123" s="610"/>
      <c r="AB123" s="610"/>
      <c r="AC123" s="610"/>
      <c r="AD123" s="610"/>
      <c r="AE123" s="610"/>
      <c r="AF123" s="610"/>
      <c r="AG123" s="610"/>
      <c r="AH123" s="610"/>
      <c r="AI123" s="610"/>
      <c r="AJ123" s="610"/>
      <c r="AK123" s="610"/>
      <c r="AL123" s="610"/>
      <c r="AM123" s="610"/>
      <c r="AN123" s="610"/>
      <c r="AO123" s="610"/>
      <c r="AP123" s="610"/>
      <c r="AQ123" s="610"/>
      <c r="AR123" s="610"/>
      <c r="AS123" s="610"/>
      <c r="AT123" s="610"/>
      <c r="AU123" s="610"/>
      <c r="AV123" s="610"/>
      <c r="AW123" s="610"/>
      <c r="AX123" s="610"/>
      <c r="AY123" s="610"/>
      <c r="AZ123" s="610"/>
      <c r="BA123" s="610"/>
      <c r="BB123" s="610"/>
      <c r="BC123" s="610"/>
      <c r="BD123" s="610"/>
      <c r="BE123" s="610"/>
      <c r="BF123" s="610"/>
      <c r="BG123" s="610"/>
      <c r="BH123" s="610"/>
      <c r="BI123" s="610"/>
      <c r="BJ123" s="610"/>
      <c r="BK123" s="610"/>
      <c r="BL123" s="610"/>
      <c r="BM123" s="610"/>
      <c r="BN123" s="610"/>
      <c r="BO123" s="610"/>
      <c r="BP123" s="610"/>
      <c r="BQ123" s="610"/>
      <c r="BR123" s="610"/>
      <c r="BS123" s="610"/>
      <c r="BT123" s="610"/>
      <c r="BU123" s="610"/>
      <c r="BV123" s="610"/>
      <c r="BW123" s="610"/>
      <c r="BX123" s="610"/>
      <c r="BY123" s="610"/>
      <c r="BZ123" s="610"/>
      <c r="CA123" s="610"/>
      <c r="CB123" s="610"/>
      <c r="CC123" s="610"/>
      <c r="CD123" s="610"/>
      <c r="CE123" s="610"/>
      <c r="CF123" s="610"/>
      <c r="CG123" s="610"/>
      <c r="CH123" s="610"/>
      <c r="CI123" s="610"/>
      <c r="CJ123" s="610"/>
      <c r="CK123" s="610"/>
      <c r="CL123" s="610"/>
      <c r="CM123" s="610"/>
      <c r="CN123" s="610"/>
      <c r="CO123" s="610"/>
      <c r="CP123" s="610"/>
      <c r="CQ123" s="610"/>
      <c r="CR123" s="610"/>
      <c r="CS123" s="610"/>
      <c r="CT123" s="610"/>
      <c r="CU123" s="610"/>
      <c r="CV123" s="731">
        <f t="shared" si="59"/>
        <v>0</v>
      </c>
      <c r="CW123" s="731">
        <f t="shared" si="60"/>
        <v>0</v>
      </c>
      <c r="CX123" s="731">
        <f t="shared" si="61"/>
        <v>0</v>
      </c>
      <c r="CY123" s="463"/>
    </row>
    <row r="124" spans="1:103" ht="15.75" thickBot="1">
      <c r="A124" s="506"/>
      <c r="B124" s="274" t="s">
        <v>847</v>
      </c>
      <c r="C124" s="817" t="s">
        <v>1240</v>
      </c>
      <c r="D124" s="818">
        <f>D121+D107+D91</f>
        <v>16118</v>
      </c>
      <c r="E124" s="819">
        <f t="shared" ref="E124:BP124" si="67">E121+E107+E91</f>
        <v>21630</v>
      </c>
      <c r="F124" s="819">
        <f t="shared" si="67"/>
        <v>19985</v>
      </c>
      <c r="G124" s="819">
        <f t="shared" si="67"/>
        <v>1967</v>
      </c>
      <c r="H124" s="819">
        <f t="shared" si="67"/>
        <v>1980</v>
      </c>
      <c r="I124" s="819">
        <f t="shared" si="67"/>
        <v>1933</v>
      </c>
      <c r="J124" s="819">
        <f t="shared" si="67"/>
        <v>0</v>
      </c>
      <c r="K124" s="819">
        <f t="shared" si="67"/>
        <v>1975</v>
      </c>
      <c r="L124" s="819">
        <f t="shared" si="67"/>
        <v>1975</v>
      </c>
      <c r="M124" s="819">
        <f t="shared" si="67"/>
        <v>0</v>
      </c>
      <c r="N124" s="819">
        <f t="shared" si="67"/>
        <v>0</v>
      </c>
      <c r="O124" s="819">
        <f t="shared" si="67"/>
        <v>0</v>
      </c>
      <c r="P124" s="819">
        <f t="shared" si="67"/>
        <v>0</v>
      </c>
      <c r="Q124" s="819">
        <f t="shared" si="67"/>
        <v>0</v>
      </c>
      <c r="R124" s="819">
        <f t="shared" si="67"/>
        <v>0</v>
      </c>
      <c r="S124" s="819">
        <f t="shared" si="67"/>
        <v>0</v>
      </c>
      <c r="T124" s="819">
        <f t="shared" si="67"/>
        <v>0</v>
      </c>
      <c r="U124" s="819">
        <f t="shared" si="67"/>
        <v>0</v>
      </c>
      <c r="V124" s="819">
        <f t="shared" si="67"/>
        <v>4303</v>
      </c>
      <c r="W124" s="819">
        <f t="shared" si="67"/>
        <v>5285</v>
      </c>
      <c r="X124" s="819">
        <f t="shared" si="67"/>
        <v>3768</v>
      </c>
      <c r="Y124" s="819">
        <f t="shared" si="67"/>
        <v>3702</v>
      </c>
      <c r="Z124" s="819">
        <f t="shared" si="67"/>
        <v>3705</v>
      </c>
      <c r="AA124" s="819">
        <f t="shared" si="67"/>
        <v>3096</v>
      </c>
      <c r="AB124" s="819">
        <f t="shared" si="67"/>
        <v>4505</v>
      </c>
      <c r="AC124" s="819">
        <f t="shared" si="67"/>
        <v>7707</v>
      </c>
      <c r="AD124" s="819">
        <f t="shared" si="67"/>
        <v>3440</v>
      </c>
      <c r="AE124" s="819">
        <f t="shared" si="67"/>
        <v>2171</v>
      </c>
      <c r="AF124" s="819">
        <f t="shared" si="67"/>
        <v>2354</v>
      </c>
      <c r="AG124" s="819">
        <f t="shared" si="67"/>
        <v>1271</v>
      </c>
      <c r="AH124" s="819">
        <f t="shared" si="67"/>
        <v>4807</v>
      </c>
      <c r="AI124" s="819">
        <f t="shared" si="67"/>
        <v>4836</v>
      </c>
      <c r="AJ124" s="819">
        <f t="shared" si="67"/>
        <v>4673</v>
      </c>
      <c r="AK124" s="819">
        <f t="shared" si="67"/>
        <v>0</v>
      </c>
      <c r="AL124" s="819">
        <f t="shared" si="67"/>
        <v>0</v>
      </c>
      <c r="AM124" s="819">
        <f t="shared" si="67"/>
        <v>0</v>
      </c>
      <c r="AN124" s="819">
        <f t="shared" si="67"/>
        <v>578</v>
      </c>
      <c r="AO124" s="819">
        <f t="shared" si="67"/>
        <v>825</v>
      </c>
      <c r="AP124" s="819">
        <f t="shared" si="67"/>
        <v>708</v>
      </c>
      <c r="AQ124" s="819">
        <f t="shared" si="67"/>
        <v>635</v>
      </c>
      <c r="AR124" s="819">
        <f t="shared" si="67"/>
        <v>1174</v>
      </c>
      <c r="AS124" s="819">
        <f t="shared" si="67"/>
        <v>1044</v>
      </c>
      <c r="AT124" s="819">
        <f t="shared" si="67"/>
        <v>3007</v>
      </c>
      <c r="AU124" s="819">
        <f t="shared" si="67"/>
        <v>3285</v>
      </c>
      <c r="AV124" s="819">
        <f t="shared" si="67"/>
        <v>3134</v>
      </c>
      <c r="AW124" s="819">
        <f t="shared" si="67"/>
        <v>2238</v>
      </c>
      <c r="AX124" s="819">
        <f t="shared" si="67"/>
        <v>2104</v>
      </c>
      <c r="AY124" s="819">
        <f t="shared" si="67"/>
        <v>1929</v>
      </c>
      <c r="AZ124" s="819">
        <f t="shared" si="67"/>
        <v>256</v>
      </c>
      <c r="BA124" s="819">
        <f t="shared" si="67"/>
        <v>161</v>
      </c>
      <c r="BB124" s="819">
        <f t="shared" si="67"/>
        <v>111</v>
      </c>
      <c r="BC124" s="819">
        <f t="shared" si="67"/>
        <v>4926</v>
      </c>
      <c r="BD124" s="819">
        <f t="shared" si="67"/>
        <v>4224</v>
      </c>
      <c r="BE124" s="819">
        <f t="shared" si="67"/>
        <v>4075</v>
      </c>
      <c r="BF124" s="819">
        <f t="shared" si="67"/>
        <v>0</v>
      </c>
      <c r="BG124" s="819">
        <f t="shared" si="67"/>
        <v>0</v>
      </c>
      <c r="BH124" s="819">
        <f t="shared" si="67"/>
        <v>0</v>
      </c>
      <c r="BI124" s="819">
        <f t="shared" si="67"/>
        <v>112</v>
      </c>
      <c r="BJ124" s="819">
        <f t="shared" si="67"/>
        <v>112</v>
      </c>
      <c r="BK124" s="819">
        <f t="shared" si="67"/>
        <v>57</v>
      </c>
      <c r="BL124" s="819">
        <f t="shared" si="67"/>
        <v>2882</v>
      </c>
      <c r="BM124" s="819">
        <f t="shared" si="67"/>
        <v>3709</v>
      </c>
      <c r="BN124" s="819">
        <f t="shared" si="67"/>
        <v>3308</v>
      </c>
      <c r="BO124" s="819">
        <f t="shared" si="67"/>
        <v>1140</v>
      </c>
      <c r="BP124" s="819">
        <f t="shared" si="67"/>
        <v>1970</v>
      </c>
      <c r="BQ124" s="819">
        <f t="shared" ref="BQ124:CU124" si="68">BQ121+BQ107+BQ91</f>
        <v>1314</v>
      </c>
      <c r="BR124" s="819">
        <f t="shared" si="68"/>
        <v>2087</v>
      </c>
      <c r="BS124" s="819">
        <f t="shared" si="68"/>
        <v>2721</v>
      </c>
      <c r="BT124" s="819">
        <f t="shared" si="68"/>
        <v>2842</v>
      </c>
      <c r="BU124" s="819">
        <f t="shared" si="68"/>
        <v>10531</v>
      </c>
      <c r="BV124" s="819">
        <f t="shared" si="68"/>
        <v>11255</v>
      </c>
      <c r="BW124" s="819">
        <f t="shared" si="68"/>
        <v>10025</v>
      </c>
      <c r="BX124" s="819">
        <f t="shared" si="68"/>
        <v>5504</v>
      </c>
      <c r="BY124" s="819">
        <f t="shared" si="68"/>
        <v>994</v>
      </c>
      <c r="BZ124" s="819">
        <f t="shared" si="68"/>
        <v>712</v>
      </c>
      <c r="CA124" s="819">
        <f t="shared" si="68"/>
        <v>13503</v>
      </c>
      <c r="CB124" s="819">
        <f t="shared" si="68"/>
        <v>9263</v>
      </c>
      <c r="CC124" s="819">
        <f t="shared" si="68"/>
        <v>9201</v>
      </c>
      <c r="CD124" s="819">
        <f t="shared" si="68"/>
        <v>386</v>
      </c>
      <c r="CE124" s="819">
        <f t="shared" si="68"/>
        <v>449</v>
      </c>
      <c r="CF124" s="819">
        <f t="shared" si="68"/>
        <v>423</v>
      </c>
      <c r="CG124" s="819">
        <f t="shared" si="68"/>
        <v>0</v>
      </c>
      <c r="CH124" s="819">
        <f t="shared" si="68"/>
        <v>510</v>
      </c>
      <c r="CI124" s="819">
        <f t="shared" si="68"/>
        <v>774</v>
      </c>
      <c r="CJ124" s="819">
        <f t="shared" si="68"/>
        <v>1802</v>
      </c>
      <c r="CK124" s="819">
        <f t="shared" si="68"/>
        <v>1963</v>
      </c>
      <c r="CL124" s="819">
        <f t="shared" si="68"/>
        <v>0</v>
      </c>
      <c r="CM124" s="819">
        <f t="shared" si="68"/>
        <v>0</v>
      </c>
      <c r="CN124" s="819">
        <f t="shared" si="68"/>
        <v>0</v>
      </c>
      <c r="CO124" s="819">
        <f t="shared" si="68"/>
        <v>386</v>
      </c>
      <c r="CP124" s="819">
        <f t="shared" si="68"/>
        <v>0</v>
      </c>
      <c r="CQ124" s="819">
        <f t="shared" si="68"/>
        <v>1500</v>
      </c>
      <c r="CR124" s="819">
        <f t="shared" si="68"/>
        <v>1053</v>
      </c>
      <c r="CS124" s="819">
        <f t="shared" si="68"/>
        <v>4530</v>
      </c>
      <c r="CT124" s="819">
        <f t="shared" si="68"/>
        <v>6080</v>
      </c>
      <c r="CU124" s="819">
        <f t="shared" si="68"/>
        <v>6133</v>
      </c>
      <c r="CV124" s="734">
        <f t="shared" si="59"/>
        <v>91690</v>
      </c>
      <c r="CW124" s="734">
        <f t="shared" si="60"/>
        <v>101771</v>
      </c>
      <c r="CX124" s="735">
        <f t="shared" si="61"/>
        <v>87370</v>
      </c>
      <c r="CY124" s="463"/>
    </row>
    <row r="125" spans="1:103" ht="15.75" thickBot="1">
      <c r="A125" s="506"/>
      <c r="B125" s="274" t="s">
        <v>848</v>
      </c>
      <c r="C125" s="817" t="s">
        <v>1241</v>
      </c>
      <c r="D125" s="818"/>
      <c r="E125" s="819"/>
      <c r="F125" s="819"/>
      <c r="G125" s="819"/>
      <c r="H125" s="819"/>
      <c r="I125" s="819"/>
      <c r="J125" s="819"/>
      <c r="K125" s="819"/>
      <c r="L125" s="819"/>
      <c r="M125" s="819"/>
      <c r="N125" s="819"/>
      <c r="O125" s="819"/>
      <c r="P125" s="819"/>
      <c r="Q125" s="819"/>
      <c r="R125" s="819"/>
      <c r="S125" s="819"/>
      <c r="T125" s="819"/>
      <c r="U125" s="819"/>
      <c r="V125" s="819"/>
      <c r="W125" s="819"/>
      <c r="X125" s="819"/>
      <c r="Y125" s="819"/>
      <c r="Z125" s="819"/>
      <c r="AA125" s="819"/>
      <c r="AB125" s="819"/>
      <c r="AC125" s="819"/>
      <c r="AD125" s="819"/>
      <c r="AE125" s="819"/>
      <c r="AF125" s="819"/>
      <c r="AG125" s="819"/>
      <c r="AH125" s="819"/>
      <c r="AI125" s="819"/>
      <c r="AJ125" s="819"/>
      <c r="AK125" s="819"/>
      <c r="AL125" s="819"/>
      <c r="AM125" s="819"/>
      <c r="AN125" s="819"/>
      <c r="AO125" s="819"/>
      <c r="AP125" s="819"/>
      <c r="AQ125" s="819"/>
      <c r="AR125" s="819"/>
      <c r="AS125" s="819"/>
      <c r="AT125" s="819"/>
      <c r="AU125" s="819"/>
      <c r="AV125" s="819"/>
      <c r="AW125" s="819"/>
      <c r="AX125" s="819"/>
      <c r="AY125" s="819"/>
      <c r="AZ125" s="819"/>
      <c r="BA125" s="819"/>
      <c r="BB125" s="819"/>
      <c r="BC125" s="819"/>
      <c r="BD125" s="819"/>
      <c r="BE125" s="819"/>
      <c r="BF125" s="819"/>
      <c r="BG125" s="819"/>
      <c r="BH125" s="819"/>
      <c r="BI125" s="819"/>
      <c r="BJ125" s="819"/>
      <c r="BK125" s="819"/>
      <c r="BL125" s="819"/>
      <c r="BM125" s="819"/>
      <c r="BN125" s="819"/>
      <c r="BO125" s="819"/>
      <c r="BP125" s="819"/>
      <c r="BQ125" s="819"/>
      <c r="BR125" s="819"/>
      <c r="BS125" s="819"/>
      <c r="BT125" s="819"/>
      <c r="BU125" s="819"/>
      <c r="BV125" s="819"/>
      <c r="BW125" s="819"/>
      <c r="BX125" s="819"/>
      <c r="BY125" s="819"/>
      <c r="BZ125" s="819"/>
      <c r="CA125" s="819"/>
      <c r="CB125" s="819"/>
      <c r="CC125" s="819"/>
      <c r="CD125" s="819"/>
      <c r="CE125" s="819"/>
      <c r="CF125" s="819"/>
      <c r="CG125" s="819"/>
      <c r="CH125" s="819"/>
      <c r="CI125" s="819"/>
      <c r="CJ125" s="819"/>
      <c r="CK125" s="819"/>
      <c r="CL125" s="819"/>
      <c r="CM125" s="819"/>
      <c r="CN125" s="819"/>
      <c r="CO125" s="819"/>
      <c r="CP125" s="819"/>
      <c r="CQ125" s="819"/>
      <c r="CR125" s="819"/>
      <c r="CS125" s="819"/>
      <c r="CT125" s="819"/>
      <c r="CU125" s="819"/>
      <c r="CV125" s="734">
        <f t="shared" si="59"/>
        <v>0</v>
      </c>
      <c r="CW125" s="734">
        <f t="shared" si="60"/>
        <v>0</v>
      </c>
      <c r="CX125" s="735">
        <f t="shared" si="61"/>
        <v>0</v>
      </c>
      <c r="CY125" s="463"/>
    </row>
    <row r="126" spans="1:103" ht="15.75" thickBot="1">
      <c r="A126" s="506"/>
      <c r="B126" s="543" t="s">
        <v>898</v>
      </c>
      <c r="C126" s="719" t="s">
        <v>1242</v>
      </c>
      <c r="D126" s="727"/>
      <c r="E126" s="727"/>
      <c r="F126" s="727"/>
      <c r="G126" s="727"/>
      <c r="H126" s="727"/>
      <c r="I126" s="727"/>
      <c r="J126" s="727"/>
      <c r="K126" s="727"/>
      <c r="L126" s="727"/>
      <c r="M126" s="727"/>
      <c r="N126" s="727"/>
      <c r="O126" s="727"/>
      <c r="P126" s="727"/>
      <c r="Q126" s="727"/>
      <c r="R126" s="727"/>
      <c r="S126" s="727"/>
      <c r="T126" s="727"/>
      <c r="U126" s="727"/>
      <c r="V126" s="727"/>
      <c r="W126" s="727"/>
      <c r="X126" s="727"/>
      <c r="Y126" s="727"/>
      <c r="Z126" s="727"/>
      <c r="AA126" s="727"/>
      <c r="AB126" s="727"/>
      <c r="AC126" s="727"/>
      <c r="AD126" s="727"/>
      <c r="AE126" s="727"/>
      <c r="AF126" s="727"/>
      <c r="AG126" s="727"/>
      <c r="AH126" s="727"/>
      <c r="AI126" s="727"/>
      <c r="AJ126" s="727"/>
      <c r="AK126" s="727"/>
      <c r="AL126" s="727"/>
      <c r="AM126" s="727"/>
      <c r="AN126" s="995"/>
      <c r="AO126" s="995"/>
      <c r="AP126" s="995"/>
      <c r="AQ126" s="995"/>
      <c r="AR126" s="995"/>
      <c r="AS126" s="995"/>
      <c r="AT126" s="727"/>
      <c r="AU126" s="727"/>
      <c r="AV126" s="727"/>
      <c r="AW126" s="727"/>
      <c r="AX126" s="727"/>
      <c r="AY126" s="727"/>
      <c r="AZ126" s="727"/>
      <c r="BA126" s="727"/>
      <c r="BB126" s="727"/>
      <c r="BC126" s="727"/>
      <c r="BD126" s="727"/>
      <c r="BE126" s="727"/>
      <c r="BF126" s="727"/>
      <c r="BG126" s="727"/>
      <c r="BH126" s="727"/>
      <c r="BI126" s="727"/>
      <c r="BJ126" s="727"/>
      <c r="BK126" s="727"/>
      <c r="BL126" s="727"/>
      <c r="BM126" s="727"/>
      <c r="BN126" s="727"/>
      <c r="BO126" s="727"/>
      <c r="BP126" s="727"/>
      <c r="BQ126" s="727"/>
      <c r="BR126" s="727"/>
      <c r="BS126" s="727"/>
      <c r="BT126" s="727"/>
      <c r="BU126" s="727"/>
      <c r="BV126" s="727"/>
      <c r="BW126" s="727"/>
      <c r="BX126" s="727"/>
      <c r="BY126" s="727"/>
      <c r="BZ126" s="727"/>
      <c r="CA126" s="727"/>
      <c r="CB126" s="727"/>
      <c r="CC126" s="727"/>
      <c r="CD126" s="727"/>
      <c r="CE126" s="727"/>
      <c r="CF126" s="727"/>
      <c r="CG126" s="727"/>
      <c r="CH126" s="727"/>
      <c r="CI126" s="727"/>
      <c r="CJ126" s="727"/>
      <c r="CK126" s="727"/>
      <c r="CL126" s="727"/>
      <c r="CM126" s="727"/>
      <c r="CN126" s="727"/>
      <c r="CO126" s="727"/>
      <c r="CP126" s="727"/>
      <c r="CQ126" s="727"/>
      <c r="CR126" s="727"/>
      <c r="CS126" s="727"/>
      <c r="CT126" s="727"/>
      <c r="CU126" s="727"/>
      <c r="CV126" s="732">
        <f t="shared" si="59"/>
        <v>0</v>
      </c>
      <c r="CW126" s="732">
        <f t="shared" si="60"/>
        <v>0</v>
      </c>
      <c r="CX126" s="732">
        <f t="shared" si="61"/>
        <v>0</v>
      </c>
      <c r="CY126" s="463"/>
    </row>
    <row r="127" spans="1:103" ht="15">
      <c r="A127" s="507"/>
      <c r="B127" s="543" t="s">
        <v>899</v>
      </c>
      <c r="C127" s="719" t="s">
        <v>1243</v>
      </c>
      <c r="D127" s="592"/>
      <c r="E127" s="592"/>
      <c r="F127" s="592"/>
      <c r="G127" s="592"/>
      <c r="H127" s="592"/>
      <c r="I127" s="592"/>
      <c r="J127" s="592"/>
      <c r="K127" s="592"/>
      <c r="L127" s="592"/>
      <c r="M127" s="592"/>
      <c r="N127" s="592"/>
      <c r="O127" s="592"/>
      <c r="P127" s="592"/>
      <c r="Q127" s="592"/>
      <c r="R127" s="592"/>
      <c r="S127" s="592"/>
      <c r="T127" s="592"/>
      <c r="U127" s="592"/>
      <c r="V127" s="592"/>
      <c r="W127" s="592"/>
      <c r="X127" s="592"/>
      <c r="Y127" s="592"/>
      <c r="Z127" s="592"/>
      <c r="AA127" s="592"/>
      <c r="AB127" s="592"/>
      <c r="AC127" s="592"/>
      <c r="AD127" s="592"/>
      <c r="AE127" s="592"/>
      <c r="AF127" s="592"/>
      <c r="AG127" s="592"/>
      <c r="AH127" s="592"/>
      <c r="AI127" s="592"/>
      <c r="AJ127" s="592"/>
      <c r="AK127" s="592"/>
      <c r="AL127" s="592"/>
      <c r="AM127" s="592"/>
      <c r="AN127" s="592"/>
      <c r="AO127" s="592"/>
      <c r="AP127" s="592"/>
      <c r="AQ127" s="592"/>
      <c r="AR127" s="592"/>
      <c r="AS127" s="592"/>
      <c r="AT127" s="592"/>
      <c r="AU127" s="592"/>
      <c r="AV127" s="592"/>
      <c r="AW127" s="592"/>
      <c r="AX127" s="592"/>
      <c r="AY127" s="592"/>
      <c r="AZ127" s="592"/>
      <c r="BA127" s="592"/>
      <c r="BB127" s="592"/>
      <c r="BC127" s="592"/>
      <c r="BD127" s="592"/>
      <c r="BE127" s="592"/>
      <c r="BF127" s="592"/>
      <c r="BG127" s="592"/>
      <c r="BH127" s="592"/>
      <c r="BI127" s="592"/>
      <c r="BJ127" s="592"/>
      <c r="BK127" s="592"/>
      <c r="BL127" s="592"/>
      <c r="BM127" s="592"/>
      <c r="BN127" s="592"/>
      <c r="BO127" s="592"/>
      <c r="BP127" s="592"/>
      <c r="BQ127" s="592"/>
      <c r="BR127" s="592"/>
      <c r="BS127" s="592"/>
      <c r="BT127" s="592"/>
      <c r="BU127" s="592"/>
      <c r="BV127" s="592"/>
      <c r="BW127" s="592"/>
      <c r="BX127" s="592"/>
      <c r="BY127" s="592"/>
      <c r="BZ127" s="592"/>
      <c r="CA127" s="592"/>
      <c r="CB127" s="592"/>
      <c r="CC127" s="592"/>
      <c r="CD127" s="592"/>
      <c r="CE127" s="592"/>
      <c r="CF127" s="592"/>
      <c r="CG127" s="592"/>
      <c r="CH127" s="592"/>
      <c r="CI127" s="592"/>
      <c r="CJ127" s="592"/>
      <c r="CK127" s="592"/>
      <c r="CL127" s="592"/>
      <c r="CM127" s="592"/>
      <c r="CN127" s="592"/>
      <c r="CO127" s="592"/>
      <c r="CP127" s="592"/>
      <c r="CQ127" s="592"/>
      <c r="CR127" s="592"/>
      <c r="CS127" s="592"/>
      <c r="CT127" s="592"/>
      <c r="CU127" s="592"/>
      <c r="CV127" s="635">
        <f t="shared" si="59"/>
        <v>0</v>
      </c>
      <c r="CW127" s="635">
        <f t="shared" si="60"/>
        <v>0</v>
      </c>
      <c r="CX127" s="635">
        <f t="shared" si="61"/>
        <v>0</v>
      </c>
      <c r="CY127" s="463"/>
    </row>
    <row r="128" spans="1:103" ht="15.75" thickBot="1">
      <c r="A128" s="505"/>
      <c r="B128" s="555" t="s">
        <v>900</v>
      </c>
      <c r="C128" s="720" t="s">
        <v>1244</v>
      </c>
      <c r="D128" s="610"/>
      <c r="E128" s="610"/>
      <c r="F128" s="610"/>
      <c r="G128" s="610"/>
      <c r="H128" s="610"/>
      <c r="I128" s="610"/>
      <c r="J128" s="610"/>
      <c r="K128" s="610"/>
      <c r="L128" s="610"/>
      <c r="M128" s="610"/>
      <c r="N128" s="610"/>
      <c r="O128" s="610"/>
      <c r="P128" s="610"/>
      <c r="Q128" s="610"/>
      <c r="R128" s="610"/>
      <c r="S128" s="610"/>
      <c r="T128" s="610"/>
      <c r="U128" s="610"/>
      <c r="V128" s="610"/>
      <c r="W128" s="610"/>
      <c r="X128" s="610"/>
      <c r="Y128" s="610"/>
      <c r="Z128" s="610"/>
      <c r="AA128" s="610"/>
      <c r="AB128" s="610"/>
      <c r="AC128" s="610"/>
      <c r="AD128" s="610"/>
      <c r="AE128" s="610"/>
      <c r="AF128" s="610"/>
      <c r="AG128" s="610"/>
      <c r="AH128" s="610"/>
      <c r="AI128" s="610"/>
      <c r="AJ128" s="610"/>
      <c r="AK128" s="610"/>
      <c r="AL128" s="610"/>
      <c r="AM128" s="610"/>
      <c r="AN128" s="610"/>
      <c r="AO128" s="610"/>
      <c r="AP128" s="610"/>
      <c r="AQ128" s="610"/>
      <c r="AR128" s="610"/>
      <c r="AS128" s="610"/>
      <c r="AT128" s="610"/>
      <c r="AU128" s="610"/>
      <c r="AV128" s="610"/>
      <c r="AW128" s="610"/>
      <c r="AX128" s="610"/>
      <c r="AY128" s="610"/>
      <c r="AZ128" s="610"/>
      <c r="BA128" s="610"/>
      <c r="BB128" s="610"/>
      <c r="BC128" s="610"/>
      <c r="BD128" s="610"/>
      <c r="BE128" s="610"/>
      <c r="BF128" s="610"/>
      <c r="BG128" s="610"/>
      <c r="BH128" s="610"/>
      <c r="BI128" s="610"/>
      <c r="BJ128" s="610"/>
      <c r="BK128" s="610"/>
      <c r="BL128" s="610"/>
      <c r="BM128" s="610"/>
      <c r="BN128" s="610"/>
      <c r="BO128" s="610"/>
      <c r="BP128" s="610"/>
      <c r="BQ128" s="610"/>
      <c r="BR128" s="610"/>
      <c r="BS128" s="610"/>
      <c r="BT128" s="610"/>
      <c r="BU128" s="610"/>
      <c r="BV128" s="610"/>
      <c r="BW128" s="610"/>
      <c r="BX128" s="610"/>
      <c r="BY128" s="610"/>
      <c r="BZ128" s="610"/>
      <c r="CA128" s="610"/>
      <c r="CB128" s="610"/>
      <c r="CC128" s="610"/>
      <c r="CD128" s="610"/>
      <c r="CE128" s="610"/>
      <c r="CF128" s="610"/>
      <c r="CG128" s="610"/>
      <c r="CH128" s="610"/>
      <c r="CI128" s="610"/>
      <c r="CJ128" s="610"/>
      <c r="CK128" s="610"/>
      <c r="CL128" s="610"/>
      <c r="CM128" s="610"/>
      <c r="CN128" s="610"/>
      <c r="CO128" s="610"/>
      <c r="CP128" s="610"/>
      <c r="CQ128" s="610"/>
      <c r="CR128" s="610"/>
      <c r="CS128" s="610"/>
      <c r="CT128" s="610"/>
      <c r="CU128" s="610"/>
      <c r="CV128" s="731">
        <f t="shared" si="59"/>
        <v>0</v>
      </c>
      <c r="CW128" s="731">
        <f t="shared" si="60"/>
        <v>0</v>
      </c>
      <c r="CX128" s="731">
        <f t="shared" si="61"/>
        <v>0</v>
      </c>
      <c r="CY128" s="463"/>
    </row>
    <row r="129" spans="1:103" ht="15.75" thickBot="1">
      <c r="A129" s="506"/>
      <c r="B129" s="274" t="s">
        <v>849</v>
      </c>
      <c r="C129" s="817" t="s">
        <v>1245</v>
      </c>
      <c r="D129" s="818"/>
      <c r="E129" s="819"/>
      <c r="F129" s="819"/>
      <c r="G129" s="819"/>
      <c r="H129" s="819"/>
      <c r="I129" s="819"/>
      <c r="J129" s="819"/>
      <c r="K129" s="819"/>
      <c r="L129" s="819"/>
      <c r="M129" s="819"/>
      <c r="N129" s="819"/>
      <c r="O129" s="819"/>
      <c r="P129" s="819"/>
      <c r="Q129" s="819"/>
      <c r="R129" s="819"/>
      <c r="S129" s="819"/>
      <c r="T129" s="819"/>
      <c r="U129" s="819"/>
      <c r="V129" s="819"/>
      <c r="W129" s="819"/>
      <c r="X129" s="819"/>
      <c r="Y129" s="819"/>
      <c r="Z129" s="819"/>
      <c r="AA129" s="819"/>
      <c r="AB129" s="819"/>
      <c r="AC129" s="819"/>
      <c r="AD129" s="819"/>
      <c r="AE129" s="819"/>
      <c r="AF129" s="819"/>
      <c r="AG129" s="819"/>
      <c r="AH129" s="819"/>
      <c r="AI129" s="819"/>
      <c r="AJ129" s="819"/>
      <c r="AK129" s="819"/>
      <c r="AL129" s="819"/>
      <c r="AM129" s="819"/>
      <c r="AN129" s="819"/>
      <c r="AO129" s="819"/>
      <c r="AP129" s="819"/>
      <c r="AQ129" s="819"/>
      <c r="AR129" s="819"/>
      <c r="AS129" s="819"/>
      <c r="AT129" s="819"/>
      <c r="AU129" s="819"/>
      <c r="AV129" s="819"/>
      <c r="AW129" s="819"/>
      <c r="AX129" s="819"/>
      <c r="AY129" s="819"/>
      <c r="AZ129" s="819"/>
      <c r="BA129" s="819"/>
      <c r="BB129" s="819"/>
      <c r="BC129" s="819"/>
      <c r="BD129" s="819"/>
      <c r="BE129" s="819"/>
      <c r="BF129" s="819"/>
      <c r="BG129" s="819"/>
      <c r="BH129" s="819"/>
      <c r="BI129" s="819"/>
      <c r="BJ129" s="819"/>
      <c r="BK129" s="819"/>
      <c r="BL129" s="819"/>
      <c r="BM129" s="819"/>
      <c r="BN129" s="819"/>
      <c r="BO129" s="819"/>
      <c r="BP129" s="819"/>
      <c r="BQ129" s="819"/>
      <c r="BR129" s="819"/>
      <c r="BS129" s="819"/>
      <c r="BT129" s="819"/>
      <c r="BU129" s="819"/>
      <c r="BV129" s="819"/>
      <c r="BW129" s="819"/>
      <c r="BX129" s="819"/>
      <c r="BY129" s="819"/>
      <c r="BZ129" s="819"/>
      <c r="CA129" s="819"/>
      <c r="CB129" s="819"/>
      <c r="CC129" s="819"/>
      <c r="CD129" s="819"/>
      <c r="CE129" s="819"/>
      <c r="CF129" s="819"/>
      <c r="CG129" s="819"/>
      <c r="CH129" s="819"/>
      <c r="CI129" s="819"/>
      <c r="CJ129" s="819"/>
      <c r="CK129" s="819"/>
      <c r="CL129" s="819"/>
      <c r="CM129" s="819"/>
      <c r="CN129" s="819"/>
      <c r="CO129" s="819"/>
      <c r="CP129" s="819"/>
      <c r="CQ129" s="819"/>
      <c r="CR129" s="819"/>
      <c r="CS129" s="819"/>
      <c r="CT129" s="819"/>
      <c r="CU129" s="819"/>
      <c r="CV129" s="734">
        <f t="shared" si="59"/>
        <v>0</v>
      </c>
      <c r="CW129" s="734">
        <f t="shared" si="60"/>
        <v>0</v>
      </c>
      <c r="CX129" s="734">
        <f t="shared" si="61"/>
        <v>0</v>
      </c>
      <c r="CY129" s="827"/>
    </row>
    <row r="130" spans="1:103" ht="15.75" thickBot="1">
      <c r="A130" s="513"/>
      <c r="B130" s="543" t="s">
        <v>901</v>
      </c>
      <c r="C130" s="719" t="s">
        <v>1246</v>
      </c>
      <c r="D130" s="727">
        <f t="shared" ref="D130:I130" si="69">D126+D127</f>
        <v>0</v>
      </c>
      <c r="E130" s="727">
        <f t="shared" si="69"/>
        <v>0</v>
      </c>
      <c r="F130" s="727">
        <f t="shared" si="69"/>
        <v>0</v>
      </c>
      <c r="G130" s="727">
        <f t="shared" si="69"/>
        <v>0</v>
      </c>
      <c r="H130" s="727">
        <f t="shared" si="69"/>
        <v>0</v>
      </c>
      <c r="I130" s="727">
        <f t="shared" si="69"/>
        <v>0</v>
      </c>
      <c r="J130" s="727"/>
      <c r="K130" s="727"/>
      <c r="L130" s="727"/>
      <c r="M130" s="727"/>
      <c r="N130" s="727"/>
      <c r="O130" s="727"/>
      <c r="P130" s="727"/>
      <c r="Q130" s="727"/>
      <c r="R130" s="727"/>
      <c r="S130" s="727"/>
      <c r="T130" s="727"/>
      <c r="U130" s="727"/>
      <c r="V130" s="727">
        <f t="shared" ref="V130:AM130" si="70">V126+V127</f>
        <v>0</v>
      </c>
      <c r="W130" s="727">
        <f t="shared" si="70"/>
        <v>0</v>
      </c>
      <c r="X130" s="727">
        <f t="shared" si="70"/>
        <v>0</v>
      </c>
      <c r="Y130" s="727">
        <f t="shared" si="70"/>
        <v>0</v>
      </c>
      <c r="Z130" s="727">
        <f t="shared" si="70"/>
        <v>0</v>
      </c>
      <c r="AA130" s="727">
        <f t="shared" si="70"/>
        <v>0</v>
      </c>
      <c r="AB130" s="727">
        <f t="shared" si="70"/>
        <v>0</v>
      </c>
      <c r="AC130" s="727">
        <f t="shared" si="70"/>
        <v>0</v>
      </c>
      <c r="AD130" s="727">
        <f t="shared" si="70"/>
        <v>0</v>
      </c>
      <c r="AE130" s="727">
        <f t="shared" si="70"/>
        <v>0</v>
      </c>
      <c r="AF130" s="727">
        <f t="shared" si="70"/>
        <v>0</v>
      </c>
      <c r="AG130" s="727">
        <f t="shared" si="70"/>
        <v>0</v>
      </c>
      <c r="AH130" s="727">
        <f t="shared" si="70"/>
        <v>0</v>
      </c>
      <c r="AI130" s="727">
        <f t="shared" si="70"/>
        <v>0</v>
      </c>
      <c r="AJ130" s="727">
        <f t="shared" si="70"/>
        <v>0</v>
      </c>
      <c r="AK130" s="727">
        <f t="shared" si="70"/>
        <v>0</v>
      </c>
      <c r="AL130" s="727">
        <f t="shared" si="70"/>
        <v>0</v>
      </c>
      <c r="AM130" s="727">
        <f t="shared" si="70"/>
        <v>0</v>
      </c>
      <c r="AN130" s="727"/>
      <c r="AO130" s="727"/>
      <c r="AP130" s="727"/>
      <c r="AQ130" s="727"/>
      <c r="AR130" s="727"/>
      <c r="AS130" s="727"/>
      <c r="AT130" s="727">
        <f t="shared" ref="AT130:CC130" si="71">AT126+AT127</f>
        <v>0</v>
      </c>
      <c r="AU130" s="727">
        <f t="shared" si="71"/>
        <v>0</v>
      </c>
      <c r="AV130" s="727">
        <f t="shared" si="71"/>
        <v>0</v>
      </c>
      <c r="AW130" s="727">
        <f t="shared" si="71"/>
        <v>0</v>
      </c>
      <c r="AX130" s="727">
        <f t="shared" si="71"/>
        <v>0</v>
      </c>
      <c r="AY130" s="727">
        <f t="shared" si="71"/>
        <v>0</v>
      </c>
      <c r="AZ130" s="727">
        <f t="shared" si="71"/>
        <v>0</v>
      </c>
      <c r="BA130" s="727">
        <f t="shared" si="71"/>
        <v>0</v>
      </c>
      <c r="BB130" s="727">
        <f t="shared" si="71"/>
        <v>0</v>
      </c>
      <c r="BC130" s="727">
        <f t="shared" si="71"/>
        <v>0</v>
      </c>
      <c r="BD130" s="727">
        <f t="shared" si="71"/>
        <v>0</v>
      </c>
      <c r="BE130" s="727">
        <f t="shared" si="71"/>
        <v>0</v>
      </c>
      <c r="BF130" s="727">
        <f t="shared" si="71"/>
        <v>0</v>
      </c>
      <c r="BG130" s="727">
        <f t="shared" si="71"/>
        <v>0</v>
      </c>
      <c r="BH130" s="727">
        <f t="shared" si="71"/>
        <v>0</v>
      </c>
      <c r="BI130" s="727">
        <f t="shared" si="71"/>
        <v>0</v>
      </c>
      <c r="BJ130" s="727">
        <f t="shared" si="71"/>
        <v>0</v>
      </c>
      <c r="BK130" s="727">
        <f t="shared" si="71"/>
        <v>0</v>
      </c>
      <c r="BL130" s="727">
        <f t="shared" si="71"/>
        <v>0</v>
      </c>
      <c r="BM130" s="727">
        <f t="shared" si="71"/>
        <v>0</v>
      </c>
      <c r="BN130" s="727">
        <f t="shared" si="71"/>
        <v>0</v>
      </c>
      <c r="BO130" s="727">
        <f t="shared" si="71"/>
        <v>0</v>
      </c>
      <c r="BP130" s="727">
        <f t="shared" si="71"/>
        <v>0</v>
      </c>
      <c r="BQ130" s="727">
        <f t="shared" si="71"/>
        <v>0</v>
      </c>
      <c r="BR130" s="727">
        <f t="shared" si="71"/>
        <v>0</v>
      </c>
      <c r="BS130" s="727">
        <f t="shared" si="71"/>
        <v>0</v>
      </c>
      <c r="BT130" s="727">
        <f t="shared" si="71"/>
        <v>0</v>
      </c>
      <c r="BU130" s="727">
        <f t="shared" si="71"/>
        <v>0</v>
      </c>
      <c r="BV130" s="727">
        <f t="shared" si="71"/>
        <v>0</v>
      </c>
      <c r="BW130" s="727">
        <f t="shared" si="71"/>
        <v>0</v>
      </c>
      <c r="BX130" s="727">
        <f t="shared" si="71"/>
        <v>0</v>
      </c>
      <c r="BY130" s="727">
        <f t="shared" si="71"/>
        <v>0</v>
      </c>
      <c r="BZ130" s="727">
        <f t="shared" si="71"/>
        <v>0</v>
      </c>
      <c r="CA130" s="727">
        <f t="shared" si="71"/>
        <v>0</v>
      </c>
      <c r="CB130" s="727">
        <f t="shared" si="71"/>
        <v>0</v>
      </c>
      <c r="CC130" s="727">
        <f t="shared" si="71"/>
        <v>0</v>
      </c>
      <c r="CD130" s="727"/>
      <c r="CE130" s="727"/>
      <c r="CF130" s="727"/>
      <c r="CG130" s="727"/>
      <c r="CH130" s="727"/>
      <c r="CI130" s="727"/>
      <c r="CJ130" s="727">
        <f>CJ126+CJ127</f>
        <v>0</v>
      </c>
      <c r="CK130" s="727">
        <f>CK126+CK127</f>
        <v>0</v>
      </c>
      <c r="CL130" s="727">
        <f>CL126+CL127</f>
        <v>0</v>
      </c>
      <c r="CM130" s="727"/>
      <c r="CN130" s="727"/>
      <c r="CO130" s="727"/>
      <c r="CP130" s="727"/>
      <c r="CQ130" s="727"/>
      <c r="CR130" s="727"/>
      <c r="CS130" s="727"/>
      <c r="CT130" s="727"/>
      <c r="CU130" s="727"/>
      <c r="CV130" s="732">
        <f t="shared" si="59"/>
        <v>0</v>
      </c>
      <c r="CW130" s="732">
        <f t="shared" si="60"/>
        <v>0</v>
      </c>
      <c r="CX130" s="732">
        <f t="shared" si="61"/>
        <v>0</v>
      </c>
      <c r="CY130" s="463"/>
    </row>
    <row r="131" spans="1:103" ht="15.75" thickBot="1">
      <c r="A131" s="514"/>
      <c r="B131" s="543" t="s">
        <v>902</v>
      </c>
      <c r="C131" s="719" t="s">
        <v>1247</v>
      </c>
      <c r="D131" s="592"/>
      <c r="E131" s="592"/>
      <c r="F131" s="592"/>
      <c r="G131" s="592"/>
      <c r="H131" s="592"/>
      <c r="I131" s="592"/>
      <c r="J131" s="592"/>
      <c r="K131" s="592"/>
      <c r="L131" s="592"/>
      <c r="M131" s="592"/>
      <c r="N131" s="592"/>
      <c r="O131" s="592"/>
      <c r="P131" s="592"/>
      <c r="Q131" s="592"/>
      <c r="R131" s="592"/>
      <c r="S131" s="592"/>
      <c r="T131" s="592"/>
      <c r="U131" s="592"/>
      <c r="V131" s="592"/>
      <c r="W131" s="592"/>
      <c r="X131" s="592"/>
      <c r="Y131" s="592"/>
      <c r="Z131" s="592"/>
      <c r="AA131" s="592"/>
      <c r="AB131" s="592"/>
      <c r="AC131" s="592"/>
      <c r="AD131" s="592"/>
      <c r="AE131" s="592"/>
      <c r="AF131" s="592"/>
      <c r="AG131" s="592"/>
      <c r="AH131" s="592"/>
      <c r="AI131" s="592"/>
      <c r="AJ131" s="592"/>
      <c r="AK131" s="592"/>
      <c r="AL131" s="592"/>
      <c r="AM131" s="592"/>
      <c r="AN131" s="989"/>
      <c r="AO131" s="989"/>
      <c r="AP131" s="989"/>
      <c r="AQ131" s="989"/>
      <c r="AR131" s="989"/>
      <c r="AS131" s="989"/>
      <c r="AT131" s="592"/>
      <c r="AU131" s="592"/>
      <c r="AV131" s="592"/>
      <c r="AW131" s="592"/>
      <c r="AX131" s="592"/>
      <c r="AY131" s="592"/>
      <c r="AZ131" s="592"/>
      <c r="BA131" s="592"/>
      <c r="BB131" s="592"/>
      <c r="BC131" s="592"/>
      <c r="BD131" s="592"/>
      <c r="BE131" s="592"/>
      <c r="BF131" s="592"/>
      <c r="BG131" s="592"/>
      <c r="BH131" s="592"/>
      <c r="BI131" s="592"/>
      <c r="BJ131" s="592"/>
      <c r="BK131" s="592"/>
      <c r="BL131" s="592"/>
      <c r="BM131" s="592"/>
      <c r="BN131" s="592"/>
      <c r="BO131" s="592"/>
      <c r="BP131" s="592"/>
      <c r="BQ131" s="592"/>
      <c r="BR131" s="592"/>
      <c r="BS131" s="592"/>
      <c r="BT131" s="592"/>
      <c r="BU131" s="592"/>
      <c r="BV131" s="592"/>
      <c r="BW131" s="592"/>
      <c r="BX131" s="592"/>
      <c r="BY131" s="592"/>
      <c r="BZ131" s="592"/>
      <c r="CA131" s="592"/>
      <c r="CB131" s="592"/>
      <c r="CC131" s="592"/>
      <c r="CD131" s="592"/>
      <c r="CE131" s="592"/>
      <c r="CF131" s="592"/>
      <c r="CG131" s="592"/>
      <c r="CH131" s="592"/>
      <c r="CI131" s="592"/>
      <c r="CJ131" s="592"/>
      <c r="CK131" s="592"/>
      <c r="CL131" s="592"/>
      <c r="CM131" s="592"/>
      <c r="CN131" s="592"/>
      <c r="CO131" s="592"/>
      <c r="CP131" s="592"/>
      <c r="CQ131" s="592"/>
      <c r="CR131" s="592"/>
      <c r="CS131" s="592"/>
      <c r="CT131" s="592"/>
      <c r="CU131" s="592"/>
      <c r="CV131" s="635">
        <f t="shared" si="59"/>
        <v>0</v>
      </c>
      <c r="CW131" s="635">
        <f t="shared" si="60"/>
        <v>0</v>
      </c>
      <c r="CX131" s="635">
        <f t="shared" si="61"/>
        <v>0</v>
      </c>
      <c r="CY131" s="463"/>
    </row>
    <row r="132" spans="1:103" ht="15">
      <c r="A132" s="515"/>
      <c r="B132" s="543" t="s">
        <v>1141</v>
      </c>
      <c r="C132" s="719" t="s">
        <v>1248</v>
      </c>
      <c r="D132" s="592"/>
      <c r="E132" s="592"/>
      <c r="F132" s="592"/>
      <c r="G132" s="592"/>
      <c r="H132" s="592"/>
      <c r="I132" s="592"/>
      <c r="J132" s="592"/>
      <c r="K132" s="592"/>
      <c r="L132" s="592"/>
      <c r="M132" s="592"/>
      <c r="N132" s="592"/>
      <c r="O132" s="592"/>
      <c r="P132" s="592"/>
      <c r="Q132" s="592"/>
      <c r="R132" s="592"/>
      <c r="S132" s="592"/>
      <c r="T132" s="592"/>
      <c r="U132" s="592"/>
      <c r="V132" s="592"/>
      <c r="W132" s="592"/>
      <c r="X132" s="592"/>
      <c r="Y132" s="592"/>
      <c r="Z132" s="592"/>
      <c r="AA132" s="592"/>
      <c r="AB132" s="592"/>
      <c r="AC132" s="592"/>
      <c r="AD132" s="592"/>
      <c r="AE132" s="592"/>
      <c r="AF132" s="592"/>
      <c r="AG132" s="592"/>
      <c r="AH132" s="592"/>
      <c r="AI132" s="592"/>
      <c r="AJ132" s="592"/>
      <c r="AK132" s="592"/>
      <c r="AL132" s="592"/>
      <c r="AM132" s="592"/>
      <c r="AN132" s="989"/>
      <c r="AO132" s="989"/>
      <c r="AP132" s="989"/>
      <c r="AQ132" s="989"/>
      <c r="AR132" s="989"/>
      <c r="AS132" s="989"/>
      <c r="AT132" s="592"/>
      <c r="AU132" s="592"/>
      <c r="AV132" s="592"/>
      <c r="AW132" s="592"/>
      <c r="AX132" s="592"/>
      <c r="AY132" s="592"/>
      <c r="AZ132" s="592"/>
      <c r="BA132" s="592"/>
      <c r="BB132" s="592"/>
      <c r="BC132" s="592"/>
      <c r="BD132" s="592"/>
      <c r="BE132" s="592"/>
      <c r="BF132" s="592"/>
      <c r="BG132" s="592"/>
      <c r="BH132" s="592"/>
      <c r="BI132" s="592"/>
      <c r="BJ132" s="592"/>
      <c r="BK132" s="592"/>
      <c r="BL132" s="592"/>
      <c r="BM132" s="592"/>
      <c r="BN132" s="592"/>
      <c r="BO132" s="592"/>
      <c r="BP132" s="592"/>
      <c r="BQ132" s="592"/>
      <c r="BR132" s="592"/>
      <c r="BS132" s="592"/>
      <c r="BT132" s="592"/>
      <c r="BU132" s="592"/>
      <c r="BV132" s="592"/>
      <c r="BW132" s="592"/>
      <c r="BX132" s="592"/>
      <c r="BY132" s="592"/>
      <c r="BZ132" s="592"/>
      <c r="CA132" s="592"/>
      <c r="CB132" s="592"/>
      <c r="CC132" s="592"/>
      <c r="CD132" s="592"/>
      <c r="CE132" s="592"/>
      <c r="CF132" s="592"/>
      <c r="CG132" s="592"/>
      <c r="CH132" s="592"/>
      <c r="CI132" s="592"/>
      <c r="CJ132" s="592"/>
      <c r="CK132" s="592"/>
      <c r="CL132" s="592"/>
      <c r="CM132" s="592"/>
      <c r="CN132" s="592"/>
      <c r="CO132" s="592"/>
      <c r="CP132" s="592"/>
      <c r="CQ132" s="592"/>
      <c r="CR132" s="592"/>
      <c r="CS132" s="592"/>
      <c r="CT132" s="592"/>
      <c r="CU132" s="592"/>
      <c r="CV132" s="635">
        <f t="shared" si="59"/>
        <v>0</v>
      </c>
      <c r="CW132" s="635">
        <f t="shared" si="60"/>
        <v>0</v>
      </c>
      <c r="CX132" s="635">
        <f t="shared" si="61"/>
        <v>0</v>
      </c>
      <c r="CY132" s="463"/>
    </row>
    <row r="133" spans="1:103" ht="15.75" thickBot="1">
      <c r="A133" s="516"/>
      <c r="B133" s="555" t="s">
        <v>1143</v>
      </c>
      <c r="C133" s="720" t="s">
        <v>1249</v>
      </c>
      <c r="D133" s="610"/>
      <c r="E133" s="610"/>
      <c r="F133" s="610"/>
      <c r="G133" s="610"/>
      <c r="H133" s="610"/>
      <c r="I133" s="610"/>
      <c r="J133" s="610"/>
      <c r="K133" s="610"/>
      <c r="L133" s="610"/>
      <c r="M133" s="610"/>
      <c r="N133" s="610"/>
      <c r="O133" s="610"/>
      <c r="P133" s="610"/>
      <c r="Q133" s="610"/>
      <c r="R133" s="610"/>
      <c r="S133" s="610"/>
      <c r="T133" s="610"/>
      <c r="U133" s="610"/>
      <c r="V133" s="610"/>
      <c r="W133" s="610"/>
      <c r="X133" s="610"/>
      <c r="Y133" s="610"/>
      <c r="Z133" s="610"/>
      <c r="AA133" s="610"/>
      <c r="AB133" s="610"/>
      <c r="AC133" s="610"/>
      <c r="AD133" s="610"/>
      <c r="AE133" s="610"/>
      <c r="AF133" s="610"/>
      <c r="AG133" s="610"/>
      <c r="AH133" s="610"/>
      <c r="AI133" s="610"/>
      <c r="AJ133" s="610"/>
      <c r="AK133" s="610"/>
      <c r="AL133" s="610"/>
      <c r="AM133" s="610"/>
      <c r="AN133" s="989"/>
      <c r="AO133" s="989"/>
      <c r="AP133" s="989"/>
      <c r="AQ133" s="989"/>
      <c r="AR133" s="989"/>
      <c r="AS133" s="989"/>
      <c r="AT133" s="610"/>
      <c r="AU133" s="610"/>
      <c r="AV133" s="610"/>
      <c r="AW133" s="610"/>
      <c r="AX133" s="610"/>
      <c r="AY133" s="610"/>
      <c r="AZ133" s="610"/>
      <c r="BA133" s="610"/>
      <c r="BB133" s="610"/>
      <c r="BC133" s="610"/>
      <c r="BD133" s="610"/>
      <c r="BE133" s="610"/>
      <c r="BF133" s="610"/>
      <c r="BG133" s="610"/>
      <c r="BH133" s="610"/>
      <c r="BI133" s="610"/>
      <c r="BJ133" s="610"/>
      <c r="BK133" s="610"/>
      <c r="BL133" s="610"/>
      <c r="BM133" s="610"/>
      <c r="BN133" s="610"/>
      <c r="BO133" s="610"/>
      <c r="BP133" s="610"/>
      <c r="BQ133" s="610"/>
      <c r="BR133" s="610"/>
      <c r="BS133" s="610"/>
      <c r="BT133" s="610"/>
      <c r="BU133" s="610"/>
      <c r="BV133" s="610"/>
      <c r="BW133" s="610"/>
      <c r="BX133" s="610"/>
      <c r="BY133" s="610"/>
      <c r="BZ133" s="610"/>
      <c r="CA133" s="610"/>
      <c r="CB133" s="610"/>
      <c r="CC133" s="610"/>
      <c r="CD133" s="610"/>
      <c r="CE133" s="610"/>
      <c r="CF133" s="610"/>
      <c r="CG133" s="610"/>
      <c r="CH133" s="610"/>
      <c r="CI133" s="610"/>
      <c r="CJ133" s="610"/>
      <c r="CK133" s="610"/>
      <c r="CL133" s="610"/>
      <c r="CM133" s="610"/>
      <c r="CN133" s="610"/>
      <c r="CO133" s="610"/>
      <c r="CP133" s="610"/>
      <c r="CQ133" s="610"/>
      <c r="CR133" s="610"/>
      <c r="CS133" s="610"/>
      <c r="CT133" s="610"/>
      <c r="CU133" s="610"/>
      <c r="CV133" s="731">
        <f t="shared" si="59"/>
        <v>0</v>
      </c>
      <c r="CW133" s="731">
        <f t="shared" si="60"/>
        <v>0</v>
      </c>
      <c r="CX133" s="731">
        <f t="shared" si="61"/>
        <v>0</v>
      </c>
      <c r="CY133" s="463"/>
    </row>
    <row r="134" spans="1:103" ht="15.75" thickBot="1">
      <c r="A134" s="516"/>
      <c r="B134" s="825" t="s">
        <v>850</v>
      </c>
      <c r="C134" s="826" t="s">
        <v>1250</v>
      </c>
      <c r="D134" s="819"/>
      <c r="E134" s="819"/>
      <c r="F134" s="819"/>
      <c r="G134" s="819"/>
      <c r="H134" s="819"/>
      <c r="I134" s="819"/>
      <c r="J134" s="819">
        <f>SUM(J135:J138)</f>
        <v>0</v>
      </c>
      <c r="K134" s="819">
        <f>SUM(K135:K138)</f>
        <v>8758</v>
      </c>
      <c r="L134" s="819">
        <f>SUM(L135:L138)</f>
        <v>7256</v>
      </c>
      <c r="M134" s="819"/>
      <c r="N134" s="819"/>
      <c r="O134" s="819"/>
      <c r="P134" s="819"/>
      <c r="Q134" s="819"/>
      <c r="R134" s="819"/>
      <c r="S134" s="819"/>
      <c r="T134" s="819"/>
      <c r="U134" s="819"/>
      <c r="V134" s="819"/>
      <c r="W134" s="819"/>
      <c r="X134" s="819"/>
      <c r="Y134" s="819"/>
      <c r="Z134" s="819"/>
      <c r="AA134" s="819"/>
      <c r="AB134" s="819"/>
      <c r="AC134" s="819"/>
      <c r="AD134" s="819"/>
      <c r="AE134" s="819"/>
      <c r="AF134" s="819"/>
      <c r="AG134" s="819"/>
      <c r="AH134" s="819"/>
      <c r="AI134" s="819"/>
      <c r="AJ134" s="819"/>
      <c r="AK134" s="819"/>
      <c r="AL134" s="819"/>
      <c r="AM134" s="819"/>
      <c r="AN134" s="819"/>
      <c r="AO134" s="819"/>
      <c r="AP134" s="819"/>
      <c r="AQ134" s="819"/>
      <c r="AR134" s="819"/>
      <c r="AS134" s="819"/>
      <c r="AT134" s="819"/>
      <c r="AU134" s="819"/>
      <c r="AV134" s="819"/>
      <c r="AW134" s="819"/>
      <c r="AX134" s="819"/>
      <c r="AY134" s="819"/>
      <c r="AZ134" s="819"/>
      <c r="BA134" s="819"/>
      <c r="BB134" s="819"/>
      <c r="BC134" s="819"/>
      <c r="BD134" s="819"/>
      <c r="BE134" s="819"/>
      <c r="BF134" s="819"/>
      <c r="BG134" s="819"/>
      <c r="BH134" s="819"/>
      <c r="BI134" s="819"/>
      <c r="BJ134" s="819"/>
      <c r="BK134" s="819"/>
      <c r="BL134" s="819"/>
      <c r="BM134" s="819"/>
      <c r="BN134" s="819"/>
      <c r="BO134" s="819"/>
      <c r="BP134" s="819"/>
      <c r="BQ134" s="819"/>
      <c r="BR134" s="819"/>
      <c r="BS134" s="819"/>
      <c r="BT134" s="819"/>
      <c r="BU134" s="819"/>
      <c r="BV134" s="819"/>
      <c r="BW134" s="819"/>
      <c r="BX134" s="819"/>
      <c r="BY134" s="819"/>
      <c r="BZ134" s="819"/>
      <c r="CA134" s="819"/>
      <c r="CB134" s="819"/>
      <c r="CC134" s="819"/>
      <c r="CD134" s="819"/>
      <c r="CE134" s="819"/>
      <c r="CF134" s="819"/>
      <c r="CG134" s="819"/>
      <c r="CH134" s="819"/>
      <c r="CI134" s="819"/>
      <c r="CJ134" s="819"/>
      <c r="CK134" s="819"/>
      <c r="CL134" s="819"/>
      <c r="CM134" s="819"/>
      <c r="CN134" s="819"/>
      <c r="CO134" s="819"/>
      <c r="CP134" s="819"/>
      <c r="CQ134" s="819"/>
      <c r="CR134" s="819"/>
      <c r="CS134" s="819"/>
      <c r="CT134" s="819"/>
      <c r="CU134" s="819"/>
      <c r="CV134" s="734">
        <f t="shared" si="59"/>
        <v>0</v>
      </c>
      <c r="CW134" s="734">
        <f t="shared" si="60"/>
        <v>8758</v>
      </c>
      <c r="CX134" s="735">
        <f t="shared" si="61"/>
        <v>7256</v>
      </c>
      <c r="CY134" s="463"/>
    </row>
    <row r="135" spans="1:103" ht="15">
      <c r="A135" s="516"/>
      <c r="B135" s="543" t="s">
        <v>903</v>
      </c>
      <c r="C135" s="719" t="s">
        <v>1251</v>
      </c>
      <c r="D135" s="727"/>
      <c r="E135" s="727"/>
      <c r="F135" s="727"/>
      <c r="G135" s="727"/>
      <c r="H135" s="727"/>
      <c r="I135" s="727"/>
      <c r="J135" s="727"/>
      <c r="K135" s="727"/>
      <c r="L135" s="727"/>
      <c r="M135" s="727"/>
      <c r="N135" s="727"/>
      <c r="O135" s="727"/>
      <c r="P135" s="727"/>
      <c r="Q135" s="727"/>
      <c r="R135" s="727"/>
      <c r="S135" s="727"/>
      <c r="T135" s="727"/>
      <c r="U135" s="727"/>
      <c r="V135" s="727"/>
      <c r="W135" s="727"/>
      <c r="X135" s="727"/>
      <c r="Y135" s="727"/>
      <c r="Z135" s="727"/>
      <c r="AA135" s="727"/>
      <c r="AB135" s="727"/>
      <c r="AC135" s="727"/>
      <c r="AD135" s="727"/>
      <c r="AE135" s="727"/>
      <c r="AF135" s="727"/>
      <c r="AG135" s="727"/>
      <c r="AH135" s="727"/>
      <c r="AI135" s="727"/>
      <c r="AJ135" s="727"/>
      <c r="AK135" s="727"/>
      <c r="AL135" s="727"/>
      <c r="AM135" s="727"/>
      <c r="AN135" s="727"/>
      <c r="AO135" s="727"/>
      <c r="AP135" s="727"/>
      <c r="AQ135" s="727"/>
      <c r="AR135" s="727"/>
      <c r="AS135" s="727"/>
      <c r="AT135" s="727"/>
      <c r="AU135" s="727"/>
      <c r="AV135" s="727"/>
      <c r="AW135" s="727"/>
      <c r="AX135" s="727"/>
      <c r="AY135" s="727"/>
      <c r="AZ135" s="727"/>
      <c r="BA135" s="727"/>
      <c r="BB135" s="727"/>
      <c r="BC135" s="727"/>
      <c r="BD135" s="727"/>
      <c r="BE135" s="727"/>
      <c r="BF135" s="727"/>
      <c r="BG135" s="727"/>
      <c r="BH135" s="727"/>
      <c r="BI135" s="727"/>
      <c r="BJ135" s="727"/>
      <c r="BK135" s="727"/>
      <c r="BL135" s="727"/>
      <c r="BM135" s="727"/>
      <c r="BN135" s="727"/>
      <c r="BO135" s="727"/>
      <c r="BP135" s="727"/>
      <c r="BQ135" s="727"/>
      <c r="BR135" s="727"/>
      <c r="BS135" s="727"/>
      <c r="BT135" s="727"/>
      <c r="BU135" s="727"/>
      <c r="BV135" s="727"/>
      <c r="BW135" s="727"/>
      <c r="BX135" s="727"/>
      <c r="BY135" s="727"/>
      <c r="BZ135" s="727"/>
      <c r="CA135" s="727"/>
      <c r="CB135" s="727"/>
      <c r="CC135" s="727"/>
      <c r="CD135" s="727"/>
      <c r="CE135" s="727"/>
      <c r="CF135" s="727"/>
      <c r="CG135" s="727"/>
      <c r="CH135" s="727"/>
      <c r="CI135" s="727"/>
      <c r="CJ135" s="727"/>
      <c r="CK135" s="727"/>
      <c r="CL135" s="727"/>
      <c r="CM135" s="727"/>
      <c r="CN135" s="727"/>
      <c r="CO135" s="727"/>
      <c r="CP135" s="727"/>
      <c r="CQ135" s="727"/>
      <c r="CR135" s="727"/>
      <c r="CS135" s="727"/>
      <c r="CT135" s="727"/>
      <c r="CU135" s="727"/>
      <c r="CV135" s="732">
        <f t="shared" si="59"/>
        <v>0</v>
      </c>
      <c r="CW135" s="732">
        <f t="shared" si="60"/>
        <v>0</v>
      </c>
      <c r="CX135" s="732">
        <f t="shared" si="61"/>
        <v>0</v>
      </c>
      <c r="CY135" s="463"/>
    </row>
    <row r="136" spans="1:103" ht="15">
      <c r="A136" s="516"/>
      <c r="B136" s="543" t="s">
        <v>904</v>
      </c>
      <c r="C136" s="719" t="s">
        <v>1252</v>
      </c>
      <c r="D136" s="592"/>
      <c r="E136" s="592"/>
      <c r="F136" s="592"/>
      <c r="G136" s="592"/>
      <c r="H136" s="592"/>
      <c r="I136" s="592"/>
      <c r="J136" s="592"/>
      <c r="K136" s="592">
        <v>250</v>
      </c>
      <c r="L136" s="592">
        <v>250</v>
      </c>
      <c r="M136" s="592"/>
      <c r="N136" s="592"/>
      <c r="O136" s="592"/>
      <c r="P136" s="592"/>
      <c r="Q136" s="592"/>
      <c r="R136" s="592"/>
      <c r="S136" s="592"/>
      <c r="T136" s="592"/>
      <c r="U136" s="592"/>
      <c r="V136" s="592"/>
      <c r="W136" s="592"/>
      <c r="X136" s="592"/>
      <c r="Y136" s="592"/>
      <c r="Z136" s="592"/>
      <c r="AA136" s="592"/>
      <c r="AB136" s="592"/>
      <c r="AC136" s="592"/>
      <c r="AD136" s="592"/>
      <c r="AE136" s="592"/>
      <c r="AF136" s="592"/>
      <c r="AG136" s="592"/>
      <c r="AH136" s="592"/>
      <c r="AI136" s="592"/>
      <c r="AJ136" s="592"/>
      <c r="AK136" s="592"/>
      <c r="AL136" s="592"/>
      <c r="AM136" s="592"/>
      <c r="AN136" s="592"/>
      <c r="AO136" s="592"/>
      <c r="AP136" s="592"/>
      <c r="AQ136" s="592"/>
      <c r="AR136" s="592"/>
      <c r="AS136" s="592"/>
      <c r="AT136" s="592"/>
      <c r="AU136" s="592"/>
      <c r="AV136" s="592"/>
      <c r="AW136" s="592"/>
      <c r="AX136" s="592"/>
      <c r="AY136" s="592"/>
      <c r="AZ136" s="592"/>
      <c r="BA136" s="592"/>
      <c r="BB136" s="592"/>
      <c r="BC136" s="592"/>
      <c r="BD136" s="592"/>
      <c r="BE136" s="592"/>
      <c r="BF136" s="592"/>
      <c r="BG136" s="592"/>
      <c r="BH136" s="592"/>
      <c r="BI136" s="592"/>
      <c r="BJ136" s="592"/>
      <c r="BK136" s="592"/>
      <c r="BL136" s="592"/>
      <c r="BM136" s="592"/>
      <c r="BN136" s="592"/>
      <c r="BO136" s="592"/>
      <c r="BP136" s="592"/>
      <c r="BQ136" s="592"/>
      <c r="BR136" s="592"/>
      <c r="BS136" s="592"/>
      <c r="BT136" s="592"/>
      <c r="BU136" s="592"/>
      <c r="BV136" s="592"/>
      <c r="BW136" s="592"/>
      <c r="BX136" s="592"/>
      <c r="BY136" s="592"/>
      <c r="BZ136" s="592"/>
      <c r="CA136" s="592"/>
      <c r="CB136" s="592"/>
      <c r="CC136" s="592"/>
      <c r="CD136" s="592"/>
      <c r="CE136" s="592"/>
      <c r="CF136" s="592"/>
      <c r="CG136" s="592"/>
      <c r="CH136" s="592"/>
      <c r="CI136" s="592"/>
      <c r="CJ136" s="592"/>
      <c r="CK136" s="592"/>
      <c r="CL136" s="592"/>
      <c r="CM136" s="592"/>
      <c r="CN136" s="592"/>
      <c r="CO136" s="592"/>
      <c r="CP136" s="592"/>
      <c r="CQ136" s="592"/>
      <c r="CR136" s="592"/>
      <c r="CS136" s="592"/>
      <c r="CT136" s="592"/>
      <c r="CU136" s="592"/>
      <c r="CV136" s="635">
        <f t="shared" ref="CV136:CV149" si="72">D136+G136+J136+M136+P136+S136+V136+Y136+AB136+AE136+AH136+AK136+AN136+AQ136+AT136+AW136+AZ136+BC136+BF136+BI136+BL136+BO136+BR136+BU136+BX136+CA136+CD136+CG136+CJ136+CM136+CP136+CS136</f>
        <v>0</v>
      </c>
      <c r="CW136" s="635">
        <f t="shared" ref="CW136:CW149" si="73">E136+H136+K136+N136+Q136+T136+W136+Z136+AC136+AF136+AI136+AL136+AO136+AR136+AU136+AX136+BA136+BD136+BG136+BJ136+BM136+BP136+BS136+BV136+BY136+CB136+CE136+CH136+CK136+CN136+CQ136+CT136</f>
        <v>250</v>
      </c>
      <c r="CX136" s="635">
        <f t="shared" ref="CX136:CX149" si="74">F136+I136+L136+O136+R136+U136+X136+AA136+AD136+AG136+AJ136+AM136+AP136+AS136+AV136+AY136+BB136+BE136+BH136+BK136+BN136+BQ136+BT136+BW136+BZ136+CC136+CF136+CI136+CL136+CO136+CR136+CU136</f>
        <v>250</v>
      </c>
      <c r="CY136" s="463"/>
    </row>
    <row r="137" spans="1:103" ht="15">
      <c r="A137" s="516"/>
      <c r="B137" s="543" t="s">
        <v>1150</v>
      </c>
      <c r="C137" s="719" t="s">
        <v>1253</v>
      </c>
      <c r="D137" s="592"/>
      <c r="E137" s="592"/>
      <c r="F137" s="592"/>
      <c r="G137" s="592"/>
      <c r="H137" s="592"/>
      <c r="I137" s="592"/>
      <c r="J137" s="592"/>
      <c r="K137" s="592"/>
      <c r="L137" s="592"/>
      <c r="M137" s="592"/>
      <c r="N137" s="592"/>
      <c r="O137" s="592"/>
      <c r="P137" s="592"/>
      <c r="Q137" s="592"/>
      <c r="R137" s="592"/>
      <c r="S137" s="592"/>
      <c r="T137" s="592"/>
      <c r="U137" s="592"/>
      <c r="V137" s="592"/>
      <c r="W137" s="592"/>
      <c r="X137" s="592"/>
      <c r="Y137" s="592"/>
      <c r="Z137" s="592"/>
      <c r="AA137" s="592"/>
      <c r="AB137" s="592"/>
      <c r="AC137" s="592"/>
      <c r="AD137" s="592"/>
      <c r="AE137" s="592"/>
      <c r="AF137" s="592"/>
      <c r="AG137" s="592"/>
      <c r="AH137" s="592"/>
      <c r="AI137" s="592"/>
      <c r="AJ137" s="592"/>
      <c r="AK137" s="592"/>
      <c r="AL137" s="592"/>
      <c r="AM137" s="592"/>
      <c r="AN137" s="592"/>
      <c r="AO137" s="592"/>
      <c r="AP137" s="592"/>
      <c r="AQ137" s="592"/>
      <c r="AR137" s="592"/>
      <c r="AS137" s="592"/>
      <c r="AT137" s="592"/>
      <c r="AU137" s="592"/>
      <c r="AV137" s="592"/>
      <c r="AW137" s="592"/>
      <c r="AX137" s="592"/>
      <c r="AY137" s="592"/>
      <c r="AZ137" s="592"/>
      <c r="BA137" s="592"/>
      <c r="BB137" s="592"/>
      <c r="BC137" s="592"/>
      <c r="BD137" s="592"/>
      <c r="BE137" s="592"/>
      <c r="BF137" s="592"/>
      <c r="BG137" s="592"/>
      <c r="BH137" s="592"/>
      <c r="BI137" s="592"/>
      <c r="BJ137" s="592"/>
      <c r="BK137" s="592"/>
      <c r="BL137" s="592"/>
      <c r="BM137" s="592"/>
      <c r="BN137" s="592"/>
      <c r="BO137" s="592"/>
      <c r="BP137" s="592"/>
      <c r="BQ137" s="592"/>
      <c r="BR137" s="592"/>
      <c r="BS137" s="592"/>
      <c r="BT137" s="592"/>
      <c r="BU137" s="592"/>
      <c r="BV137" s="592"/>
      <c r="BW137" s="592"/>
      <c r="BX137" s="592"/>
      <c r="BY137" s="592"/>
      <c r="BZ137" s="592"/>
      <c r="CA137" s="592"/>
      <c r="CB137" s="592"/>
      <c r="CC137" s="592"/>
      <c r="CD137" s="592"/>
      <c r="CE137" s="592"/>
      <c r="CF137" s="592"/>
      <c r="CG137" s="592"/>
      <c r="CH137" s="592"/>
      <c r="CI137" s="592"/>
      <c r="CJ137" s="592"/>
      <c r="CK137" s="592"/>
      <c r="CL137" s="592"/>
      <c r="CM137" s="592"/>
      <c r="CN137" s="592"/>
      <c r="CO137" s="592"/>
      <c r="CP137" s="592"/>
      <c r="CQ137" s="592"/>
      <c r="CR137" s="592"/>
      <c r="CS137" s="592"/>
      <c r="CT137" s="592"/>
      <c r="CU137" s="592"/>
      <c r="CV137" s="635">
        <f t="shared" si="72"/>
        <v>0</v>
      </c>
      <c r="CW137" s="635">
        <f t="shared" si="73"/>
        <v>0</v>
      </c>
      <c r="CX137" s="635">
        <f t="shared" si="74"/>
        <v>0</v>
      </c>
      <c r="CY137" s="463"/>
    </row>
    <row r="138" spans="1:103" ht="15.75" thickBot="1">
      <c r="A138" s="516"/>
      <c r="B138" s="555" t="s">
        <v>1152</v>
      </c>
      <c r="C138" s="720" t="s">
        <v>165</v>
      </c>
      <c r="D138" s="610"/>
      <c r="E138" s="610"/>
      <c r="F138" s="610"/>
      <c r="G138" s="610"/>
      <c r="H138" s="610"/>
      <c r="I138" s="610"/>
      <c r="J138" s="610"/>
      <c r="K138" s="610">
        <v>8508</v>
      </c>
      <c r="L138" s="610">
        <v>7006</v>
      </c>
      <c r="M138" s="610"/>
      <c r="N138" s="610"/>
      <c r="O138" s="610"/>
      <c r="P138" s="610"/>
      <c r="Q138" s="610"/>
      <c r="R138" s="610"/>
      <c r="S138" s="610"/>
      <c r="T138" s="610"/>
      <c r="U138" s="610"/>
      <c r="V138" s="610"/>
      <c r="W138" s="610"/>
      <c r="X138" s="610"/>
      <c r="Y138" s="610"/>
      <c r="Z138" s="610"/>
      <c r="AA138" s="610"/>
      <c r="AB138" s="610"/>
      <c r="AC138" s="610"/>
      <c r="AD138" s="610"/>
      <c r="AE138" s="610"/>
      <c r="AF138" s="610"/>
      <c r="AG138" s="610"/>
      <c r="AH138" s="610"/>
      <c r="AI138" s="610"/>
      <c r="AJ138" s="610"/>
      <c r="AK138" s="610"/>
      <c r="AL138" s="610"/>
      <c r="AM138" s="610"/>
      <c r="AN138" s="610"/>
      <c r="AO138" s="610"/>
      <c r="AP138" s="610"/>
      <c r="AQ138" s="610"/>
      <c r="AR138" s="610"/>
      <c r="AS138" s="610"/>
      <c r="AT138" s="610"/>
      <c r="AU138" s="610"/>
      <c r="AV138" s="610"/>
      <c r="AW138" s="610"/>
      <c r="AX138" s="610"/>
      <c r="AY138" s="610"/>
      <c r="AZ138" s="610"/>
      <c r="BA138" s="610"/>
      <c r="BB138" s="610"/>
      <c r="BC138" s="610"/>
      <c r="BD138" s="610"/>
      <c r="BE138" s="610"/>
      <c r="BF138" s="610"/>
      <c r="BG138" s="610"/>
      <c r="BH138" s="610"/>
      <c r="BI138" s="610"/>
      <c r="BJ138" s="610"/>
      <c r="BK138" s="610"/>
      <c r="BL138" s="610"/>
      <c r="BM138" s="610"/>
      <c r="BN138" s="610"/>
      <c r="BO138" s="610"/>
      <c r="BP138" s="610"/>
      <c r="BQ138" s="610"/>
      <c r="BR138" s="610"/>
      <c r="BS138" s="610"/>
      <c r="BT138" s="610"/>
      <c r="BU138" s="610"/>
      <c r="BV138" s="610"/>
      <c r="BW138" s="610"/>
      <c r="BX138" s="610"/>
      <c r="BY138" s="610"/>
      <c r="BZ138" s="610"/>
      <c r="CA138" s="610"/>
      <c r="CB138" s="610"/>
      <c r="CC138" s="610"/>
      <c r="CD138" s="610"/>
      <c r="CE138" s="610"/>
      <c r="CF138" s="610"/>
      <c r="CG138" s="610"/>
      <c r="CH138" s="610"/>
      <c r="CI138" s="610"/>
      <c r="CJ138" s="610"/>
      <c r="CK138" s="610"/>
      <c r="CL138" s="610"/>
      <c r="CM138" s="610"/>
      <c r="CN138" s="610"/>
      <c r="CO138" s="610"/>
      <c r="CP138" s="610"/>
      <c r="CQ138" s="610"/>
      <c r="CR138" s="610"/>
      <c r="CS138" s="610"/>
      <c r="CT138" s="610"/>
      <c r="CU138" s="610"/>
      <c r="CV138" s="731">
        <f t="shared" si="72"/>
        <v>0</v>
      </c>
      <c r="CW138" s="731">
        <f t="shared" si="73"/>
        <v>8508</v>
      </c>
      <c r="CX138" s="731">
        <f t="shared" si="74"/>
        <v>7006</v>
      </c>
    </row>
    <row r="139" spans="1:103" ht="15.75" thickBot="1">
      <c r="A139" s="516"/>
      <c r="B139" s="274" t="s">
        <v>851</v>
      </c>
      <c r="C139" s="817" t="s">
        <v>1255</v>
      </c>
      <c r="D139" s="818"/>
      <c r="E139" s="819"/>
      <c r="F139" s="819"/>
      <c r="G139" s="819"/>
      <c r="H139" s="819"/>
      <c r="I139" s="819"/>
      <c r="J139" s="819"/>
      <c r="K139" s="819"/>
      <c r="L139" s="819"/>
      <c r="M139" s="819"/>
      <c r="N139" s="819"/>
      <c r="O139" s="819"/>
      <c r="P139" s="819"/>
      <c r="Q139" s="819"/>
      <c r="R139" s="819"/>
      <c r="S139" s="819"/>
      <c r="T139" s="819"/>
      <c r="U139" s="819"/>
      <c r="V139" s="819"/>
      <c r="W139" s="819"/>
      <c r="X139" s="819"/>
      <c r="Y139" s="819"/>
      <c r="Z139" s="819"/>
      <c r="AA139" s="819"/>
      <c r="AB139" s="819"/>
      <c r="AC139" s="819"/>
      <c r="AD139" s="819"/>
      <c r="AE139" s="819"/>
      <c r="AF139" s="819"/>
      <c r="AG139" s="819"/>
      <c r="AH139" s="819"/>
      <c r="AI139" s="819"/>
      <c r="AJ139" s="819"/>
      <c r="AK139" s="819"/>
      <c r="AL139" s="819"/>
      <c r="AM139" s="819"/>
      <c r="AN139" s="819"/>
      <c r="AO139" s="819"/>
      <c r="AP139" s="819"/>
      <c r="AQ139" s="819"/>
      <c r="AR139" s="819"/>
      <c r="AS139" s="819"/>
      <c r="AT139" s="819"/>
      <c r="AU139" s="819"/>
      <c r="AV139" s="819"/>
      <c r="AW139" s="819"/>
      <c r="AX139" s="819"/>
      <c r="AY139" s="819"/>
      <c r="AZ139" s="819"/>
      <c r="BA139" s="819"/>
      <c r="BB139" s="819"/>
      <c r="BC139" s="819"/>
      <c r="BD139" s="819"/>
      <c r="BE139" s="819"/>
      <c r="BF139" s="819"/>
      <c r="BG139" s="819"/>
      <c r="BH139" s="819"/>
      <c r="BI139" s="819"/>
      <c r="BJ139" s="819"/>
      <c r="BK139" s="819"/>
      <c r="BL139" s="819"/>
      <c r="BM139" s="819"/>
      <c r="BN139" s="819"/>
      <c r="BO139" s="819"/>
      <c r="BP139" s="819"/>
      <c r="BQ139" s="819"/>
      <c r="BR139" s="819"/>
      <c r="BS139" s="819"/>
      <c r="BT139" s="819"/>
      <c r="BU139" s="819"/>
      <c r="BV139" s="819"/>
      <c r="BW139" s="819"/>
      <c r="BX139" s="819"/>
      <c r="BY139" s="819"/>
      <c r="BZ139" s="819"/>
      <c r="CA139" s="819"/>
      <c r="CB139" s="819"/>
      <c r="CC139" s="819"/>
      <c r="CD139" s="819"/>
      <c r="CE139" s="819"/>
      <c r="CF139" s="819"/>
      <c r="CG139" s="819"/>
      <c r="CH139" s="819"/>
      <c r="CI139" s="819"/>
      <c r="CJ139" s="819"/>
      <c r="CK139" s="819"/>
      <c r="CL139" s="819"/>
      <c r="CM139" s="819"/>
      <c r="CN139" s="819"/>
      <c r="CO139" s="819"/>
      <c r="CP139" s="819"/>
      <c r="CQ139" s="819"/>
      <c r="CR139" s="819"/>
      <c r="CS139" s="819"/>
      <c r="CT139" s="819"/>
      <c r="CU139" s="819"/>
      <c r="CV139" s="734">
        <f t="shared" si="72"/>
        <v>0</v>
      </c>
      <c r="CW139" s="734">
        <f t="shared" si="73"/>
        <v>0</v>
      </c>
      <c r="CX139" s="735">
        <f t="shared" si="74"/>
        <v>0</v>
      </c>
      <c r="CY139" s="463"/>
    </row>
    <row r="140" spans="1:103" ht="15">
      <c r="B140" s="543" t="s">
        <v>965</v>
      </c>
      <c r="C140" s="719"/>
      <c r="D140" s="727"/>
      <c r="E140" s="727"/>
      <c r="F140" s="727"/>
      <c r="G140" s="727"/>
      <c r="H140" s="727"/>
      <c r="I140" s="727"/>
      <c r="J140" s="727"/>
      <c r="K140" s="727"/>
      <c r="L140" s="727"/>
      <c r="M140" s="727"/>
      <c r="N140" s="727"/>
      <c r="O140" s="727"/>
      <c r="P140" s="727"/>
      <c r="Q140" s="727"/>
      <c r="R140" s="727"/>
      <c r="S140" s="727"/>
      <c r="T140" s="727"/>
      <c r="U140" s="727"/>
      <c r="V140" s="727"/>
      <c r="W140" s="727"/>
      <c r="X140" s="727"/>
      <c r="Y140" s="727"/>
      <c r="Z140" s="727"/>
      <c r="AA140" s="727"/>
      <c r="AB140" s="727"/>
      <c r="AC140" s="727"/>
      <c r="AD140" s="727"/>
      <c r="AE140" s="727"/>
      <c r="AF140" s="727"/>
      <c r="AG140" s="727"/>
      <c r="AH140" s="727"/>
      <c r="AI140" s="727"/>
      <c r="AJ140" s="727"/>
      <c r="AK140" s="727"/>
      <c r="AL140" s="727"/>
      <c r="AM140" s="727"/>
      <c r="AN140" s="727"/>
      <c r="AO140" s="727"/>
      <c r="AP140" s="727"/>
      <c r="AQ140" s="727"/>
      <c r="AR140" s="727"/>
      <c r="AS140" s="727"/>
      <c r="AT140" s="727"/>
      <c r="AU140" s="727"/>
      <c r="AV140" s="727"/>
      <c r="AW140" s="727"/>
      <c r="AX140" s="727"/>
      <c r="AY140" s="727"/>
      <c r="AZ140" s="727"/>
      <c r="BA140" s="727"/>
      <c r="BB140" s="727"/>
      <c r="BC140" s="727"/>
      <c r="BD140" s="727"/>
      <c r="BE140" s="727"/>
      <c r="BF140" s="727"/>
      <c r="BG140" s="727"/>
      <c r="BH140" s="727"/>
      <c r="BI140" s="727"/>
      <c r="BJ140" s="727"/>
      <c r="BK140" s="727"/>
      <c r="BL140" s="727"/>
      <c r="BM140" s="727"/>
      <c r="BN140" s="727"/>
      <c r="BO140" s="727"/>
      <c r="BP140" s="727"/>
      <c r="BQ140" s="727"/>
      <c r="BR140" s="727"/>
      <c r="BS140" s="727"/>
      <c r="BT140" s="727"/>
      <c r="BU140" s="727"/>
      <c r="BV140" s="727"/>
      <c r="BW140" s="727"/>
      <c r="BX140" s="727"/>
      <c r="BY140" s="727"/>
      <c r="BZ140" s="727"/>
      <c r="CA140" s="727"/>
      <c r="CB140" s="727"/>
      <c r="CC140" s="727"/>
      <c r="CD140" s="727"/>
      <c r="CE140" s="727"/>
      <c r="CF140" s="727"/>
      <c r="CG140" s="727"/>
      <c r="CH140" s="727"/>
      <c r="CI140" s="727"/>
      <c r="CJ140" s="727"/>
      <c r="CK140" s="727"/>
      <c r="CL140" s="727"/>
      <c r="CM140" s="727"/>
      <c r="CN140" s="727"/>
      <c r="CO140" s="727"/>
      <c r="CP140" s="727"/>
      <c r="CQ140" s="727"/>
      <c r="CR140" s="727"/>
      <c r="CS140" s="727"/>
      <c r="CT140" s="727"/>
      <c r="CU140" s="727"/>
      <c r="CV140" s="732">
        <f t="shared" si="72"/>
        <v>0</v>
      </c>
      <c r="CW140" s="732">
        <f t="shared" si="73"/>
        <v>0</v>
      </c>
      <c r="CX140" s="732">
        <f t="shared" si="74"/>
        <v>0</v>
      </c>
    </row>
    <row r="141" spans="1:103" ht="15">
      <c r="B141" s="543" t="s">
        <v>966</v>
      </c>
      <c r="C141" s="719" t="s">
        <v>1257</v>
      </c>
      <c r="D141" s="592"/>
      <c r="E141" s="592"/>
      <c r="F141" s="592"/>
      <c r="G141" s="592"/>
      <c r="H141" s="592"/>
      <c r="I141" s="592"/>
      <c r="J141" s="592"/>
      <c r="K141" s="592"/>
      <c r="L141" s="592"/>
      <c r="M141" s="592"/>
      <c r="N141" s="592"/>
      <c r="O141" s="592"/>
      <c r="P141" s="592"/>
      <c r="Q141" s="592"/>
      <c r="R141" s="592"/>
      <c r="S141" s="592"/>
      <c r="T141" s="592"/>
      <c r="U141" s="592"/>
      <c r="V141" s="592"/>
      <c r="W141" s="592"/>
      <c r="X141" s="592"/>
      <c r="Y141" s="592"/>
      <c r="Z141" s="592"/>
      <c r="AA141" s="592"/>
      <c r="AB141" s="592"/>
      <c r="AC141" s="592"/>
      <c r="AD141" s="592"/>
      <c r="AE141" s="592"/>
      <c r="AF141" s="592"/>
      <c r="AG141" s="592"/>
      <c r="AH141" s="592"/>
      <c r="AI141" s="592"/>
      <c r="AJ141" s="592"/>
      <c r="AK141" s="592"/>
      <c r="AL141" s="592"/>
      <c r="AM141" s="592"/>
      <c r="AN141" s="592"/>
      <c r="AO141" s="592"/>
      <c r="AP141" s="592"/>
      <c r="AQ141" s="592"/>
      <c r="AR141" s="592"/>
      <c r="AS141" s="592"/>
      <c r="AT141" s="592"/>
      <c r="AU141" s="592"/>
      <c r="AV141" s="592"/>
      <c r="AW141" s="592"/>
      <c r="AX141" s="592"/>
      <c r="AY141" s="592"/>
      <c r="AZ141" s="592"/>
      <c r="BA141" s="592"/>
      <c r="BB141" s="592"/>
      <c r="BC141" s="592"/>
      <c r="BD141" s="592"/>
      <c r="BE141" s="592"/>
      <c r="BF141" s="592"/>
      <c r="BG141" s="592"/>
      <c r="BH141" s="592"/>
      <c r="BI141" s="592"/>
      <c r="BJ141" s="592"/>
      <c r="BK141" s="592"/>
      <c r="BL141" s="592"/>
      <c r="BM141" s="592"/>
      <c r="BN141" s="592"/>
      <c r="BO141" s="592"/>
      <c r="BP141" s="592"/>
      <c r="BQ141" s="592"/>
      <c r="BR141" s="592"/>
      <c r="BS141" s="592"/>
      <c r="BT141" s="592"/>
      <c r="BU141" s="592"/>
      <c r="BV141" s="592"/>
      <c r="BW141" s="592"/>
      <c r="BX141" s="592"/>
      <c r="BY141" s="592"/>
      <c r="BZ141" s="592"/>
      <c r="CA141" s="592"/>
      <c r="CB141" s="592"/>
      <c r="CC141" s="592"/>
      <c r="CD141" s="592"/>
      <c r="CE141" s="592"/>
      <c r="CF141" s="592"/>
      <c r="CG141" s="592"/>
      <c r="CH141" s="592"/>
      <c r="CI141" s="592"/>
      <c r="CJ141" s="592"/>
      <c r="CK141" s="592"/>
      <c r="CL141" s="592"/>
      <c r="CM141" s="592"/>
      <c r="CN141" s="592"/>
      <c r="CO141" s="592"/>
      <c r="CP141" s="592"/>
      <c r="CQ141" s="592"/>
      <c r="CR141" s="592"/>
      <c r="CS141" s="592"/>
      <c r="CT141" s="592"/>
      <c r="CU141" s="592"/>
      <c r="CV141" s="635">
        <f t="shared" si="72"/>
        <v>0</v>
      </c>
      <c r="CW141" s="635">
        <f t="shared" si="73"/>
        <v>0</v>
      </c>
      <c r="CX141" s="635">
        <f t="shared" si="74"/>
        <v>0</v>
      </c>
    </row>
    <row r="142" spans="1:103" ht="15">
      <c r="B142" s="543" t="s">
        <v>991</v>
      </c>
      <c r="C142" s="719" t="s">
        <v>1258</v>
      </c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592"/>
      <c r="AL142" s="592"/>
      <c r="AM142" s="592"/>
      <c r="AN142" s="592"/>
      <c r="AO142" s="592"/>
      <c r="AP142" s="592"/>
      <c r="AQ142" s="592"/>
      <c r="AR142" s="592"/>
      <c r="AS142" s="592"/>
      <c r="AT142" s="592"/>
      <c r="AU142" s="592"/>
      <c r="AV142" s="592"/>
      <c r="AW142" s="592"/>
      <c r="AX142" s="592"/>
      <c r="AY142" s="592"/>
      <c r="AZ142" s="592"/>
      <c r="BA142" s="592"/>
      <c r="BB142" s="592"/>
      <c r="BC142" s="592"/>
      <c r="BD142" s="592"/>
      <c r="BE142" s="592"/>
      <c r="BF142" s="592"/>
      <c r="BG142" s="592"/>
      <c r="BH142" s="592"/>
      <c r="BI142" s="592"/>
      <c r="BJ142" s="592"/>
      <c r="BK142" s="592"/>
      <c r="BL142" s="592"/>
      <c r="BM142" s="592"/>
      <c r="BN142" s="592"/>
      <c r="BO142" s="592"/>
      <c r="BP142" s="592"/>
      <c r="BQ142" s="592"/>
      <c r="BR142" s="592"/>
      <c r="BS142" s="592"/>
      <c r="BT142" s="592"/>
      <c r="BU142" s="592"/>
      <c r="BV142" s="592"/>
      <c r="BW142" s="592"/>
      <c r="BX142" s="592"/>
      <c r="BY142" s="592"/>
      <c r="BZ142" s="592"/>
      <c r="CA142" s="592"/>
      <c r="CB142" s="592"/>
      <c r="CC142" s="592"/>
      <c r="CD142" s="592"/>
      <c r="CE142" s="592"/>
      <c r="CF142" s="592"/>
      <c r="CG142" s="592"/>
      <c r="CH142" s="592"/>
      <c r="CI142" s="592"/>
      <c r="CJ142" s="592"/>
      <c r="CK142" s="592"/>
      <c r="CL142" s="592"/>
      <c r="CM142" s="592"/>
      <c r="CN142" s="592"/>
      <c r="CO142" s="592"/>
      <c r="CP142" s="592"/>
      <c r="CQ142" s="592"/>
      <c r="CR142" s="592"/>
      <c r="CS142" s="592"/>
      <c r="CT142" s="592"/>
      <c r="CU142" s="592"/>
      <c r="CV142" s="635">
        <f t="shared" si="72"/>
        <v>0</v>
      </c>
      <c r="CW142" s="635">
        <f t="shared" si="73"/>
        <v>0</v>
      </c>
      <c r="CX142" s="635">
        <f t="shared" si="74"/>
        <v>0</v>
      </c>
    </row>
    <row r="143" spans="1:103" ht="15.75" thickBot="1">
      <c r="B143" s="543" t="s">
        <v>1158</v>
      </c>
      <c r="C143" s="719" t="s">
        <v>1259</v>
      </c>
      <c r="D143" s="610"/>
      <c r="E143" s="610"/>
      <c r="F143" s="610"/>
      <c r="G143" s="610"/>
      <c r="H143" s="610"/>
      <c r="I143" s="610"/>
      <c r="J143" s="610"/>
      <c r="K143" s="610"/>
      <c r="L143" s="610"/>
      <c r="M143" s="610"/>
      <c r="N143" s="610"/>
      <c r="O143" s="610"/>
      <c r="P143" s="610"/>
      <c r="Q143" s="610"/>
      <c r="R143" s="610"/>
      <c r="S143" s="610"/>
      <c r="T143" s="610"/>
      <c r="U143" s="610"/>
      <c r="V143" s="610"/>
      <c r="W143" s="610"/>
      <c r="X143" s="610"/>
      <c r="Y143" s="610"/>
      <c r="Z143" s="610"/>
      <c r="AA143" s="610"/>
      <c r="AB143" s="610"/>
      <c r="AC143" s="610"/>
      <c r="AD143" s="610"/>
      <c r="AE143" s="610"/>
      <c r="AF143" s="610"/>
      <c r="AG143" s="610"/>
      <c r="AH143" s="610"/>
      <c r="AI143" s="610"/>
      <c r="AJ143" s="610"/>
      <c r="AK143" s="610"/>
      <c r="AL143" s="610"/>
      <c r="AM143" s="610"/>
      <c r="AN143" s="610"/>
      <c r="AO143" s="610"/>
      <c r="AP143" s="610"/>
      <c r="AQ143" s="610"/>
      <c r="AR143" s="610"/>
      <c r="AS143" s="610"/>
      <c r="AT143" s="610"/>
      <c r="AU143" s="610"/>
      <c r="AV143" s="610"/>
      <c r="AW143" s="610"/>
      <c r="AX143" s="610"/>
      <c r="AY143" s="610"/>
      <c r="AZ143" s="610"/>
      <c r="BA143" s="610"/>
      <c r="BB143" s="610"/>
      <c r="BC143" s="610"/>
      <c r="BD143" s="610"/>
      <c r="BE143" s="610"/>
      <c r="BF143" s="610"/>
      <c r="BG143" s="610"/>
      <c r="BH143" s="610"/>
      <c r="BI143" s="610"/>
      <c r="BJ143" s="610"/>
      <c r="BK143" s="610"/>
      <c r="BL143" s="610"/>
      <c r="BM143" s="610"/>
      <c r="BN143" s="610"/>
      <c r="BO143" s="610"/>
      <c r="BP143" s="610"/>
      <c r="BQ143" s="610"/>
      <c r="BR143" s="610"/>
      <c r="BS143" s="610"/>
      <c r="BT143" s="610"/>
      <c r="BU143" s="610"/>
      <c r="BV143" s="610"/>
      <c r="BW143" s="610"/>
      <c r="BX143" s="610"/>
      <c r="BY143" s="610"/>
      <c r="BZ143" s="610"/>
      <c r="CA143" s="610"/>
      <c r="CB143" s="610"/>
      <c r="CC143" s="610"/>
      <c r="CD143" s="610"/>
      <c r="CE143" s="610"/>
      <c r="CF143" s="610"/>
      <c r="CG143" s="610"/>
      <c r="CH143" s="610"/>
      <c r="CI143" s="610"/>
      <c r="CJ143" s="610"/>
      <c r="CK143" s="610"/>
      <c r="CL143" s="610"/>
      <c r="CM143" s="610"/>
      <c r="CN143" s="610"/>
      <c r="CO143" s="610"/>
      <c r="CP143" s="610"/>
      <c r="CQ143" s="610"/>
      <c r="CR143" s="610"/>
      <c r="CS143" s="610"/>
      <c r="CT143" s="610"/>
      <c r="CU143" s="610"/>
      <c r="CV143" s="731">
        <f t="shared" si="72"/>
        <v>0</v>
      </c>
      <c r="CW143" s="731">
        <f t="shared" si="73"/>
        <v>0</v>
      </c>
      <c r="CX143" s="731">
        <f t="shared" si="74"/>
        <v>0</v>
      </c>
    </row>
    <row r="144" spans="1:103" ht="15.75" thickBot="1">
      <c r="B144" s="274" t="s">
        <v>852</v>
      </c>
      <c r="C144" s="817" t="s">
        <v>1260</v>
      </c>
      <c r="D144" s="818">
        <f>D125+D129+D134+D139</f>
        <v>0</v>
      </c>
      <c r="E144" s="819">
        <f t="shared" ref="E144:BP144" si="75">E125+E129+E134+E139</f>
        <v>0</v>
      </c>
      <c r="F144" s="819">
        <f t="shared" si="75"/>
        <v>0</v>
      </c>
      <c r="G144" s="819">
        <f t="shared" si="75"/>
        <v>0</v>
      </c>
      <c r="H144" s="819">
        <f t="shared" si="75"/>
        <v>0</v>
      </c>
      <c r="I144" s="819">
        <f t="shared" si="75"/>
        <v>0</v>
      </c>
      <c r="J144" s="819">
        <f t="shared" si="75"/>
        <v>0</v>
      </c>
      <c r="K144" s="819">
        <f t="shared" si="75"/>
        <v>8758</v>
      </c>
      <c r="L144" s="819">
        <f t="shared" si="75"/>
        <v>7256</v>
      </c>
      <c r="M144" s="819">
        <f t="shared" si="75"/>
        <v>0</v>
      </c>
      <c r="N144" s="819">
        <f t="shared" si="75"/>
        <v>0</v>
      </c>
      <c r="O144" s="819">
        <f t="shared" si="75"/>
        <v>0</v>
      </c>
      <c r="P144" s="819">
        <f t="shared" si="75"/>
        <v>0</v>
      </c>
      <c r="Q144" s="819">
        <f t="shared" si="75"/>
        <v>0</v>
      </c>
      <c r="R144" s="819">
        <f t="shared" si="75"/>
        <v>0</v>
      </c>
      <c r="S144" s="819">
        <f t="shared" si="75"/>
        <v>0</v>
      </c>
      <c r="T144" s="819">
        <f t="shared" si="75"/>
        <v>0</v>
      </c>
      <c r="U144" s="819">
        <f t="shared" si="75"/>
        <v>0</v>
      </c>
      <c r="V144" s="819">
        <f t="shared" si="75"/>
        <v>0</v>
      </c>
      <c r="W144" s="819">
        <f t="shared" si="75"/>
        <v>0</v>
      </c>
      <c r="X144" s="819">
        <f t="shared" si="75"/>
        <v>0</v>
      </c>
      <c r="Y144" s="819">
        <f t="shared" si="75"/>
        <v>0</v>
      </c>
      <c r="Z144" s="819">
        <f t="shared" si="75"/>
        <v>0</v>
      </c>
      <c r="AA144" s="819">
        <f t="shared" si="75"/>
        <v>0</v>
      </c>
      <c r="AB144" s="819">
        <f t="shared" si="75"/>
        <v>0</v>
      </c>
      <c r="AC144" s="819">
        <f t="shared" si="75"/>
        <v>0</v>
      </c>
      <c r="AD144" s="819">
        <f t="shared" si="75"/>
        <v>0</v>
      </c>
      <c r="AE144" s="819">
        <f t="shared" si="75"/>
        <v>0</v>
      </c>
      <c r="AF144" s="819">
        <f t="shared" si="75"/>
        <v>0</v>
      </c>
      <c r="AG144" s="819">
        <f t="shared" si="75"/>
        <v>0</v>
      </c>
      <c r="AH144" s="819">
        <f t="shared" si="75"/>
        <v>0</v>
      </c>
      <c r="AI144" s="819">
        <f t="shared" si="75"/>
        <v>0</v>
      </c>
      <c r="AJ144" s="819">
        <f t="shared" si="75"/>
        <v>0</v>
      </c>
      <c r="AK144" s="819">
        <f t="shared" si="75"/>
        <v>0</v>
      </c>
      <c r="AL144" s="819">
        <f t="shared" si="75"/>
        <v>0</v>
      </c>
      <c r="AM144" s="819">
        <f t="shared" si="75"/>
        <v>0</v>
      </c>
      <c r="AN144" s="819">
        <f t="shared" si="75"/>
        <v>0</v>
      </c>
      <c r="AO144" s="819">
        <f t="shared" si="75"/>
        <v>0</v>
      </c>
      <c r="AP144" s="819">
        <f t="shared" si="75"/>
        <v>0</v>
      </c>
      <c r="AQ144" s="819">
        <f t="shared" si="75"/>
        <v>0</v>
      </c>
      <c r="AR144" s="819">
        <f t="shared" si="75"/>
        <v>0</v>
      </c>
      <c r="AS144" s="819">
        <f t="shared" si="75"/>
        <v>0</v>
      </c>
      <c r="AT144" s="819">
        <f t="shared" si="75"/>
        <v>0</v>
      </c>
      <c r="AU144" s="819">
        <f t="shared" si="75"/>
        <v>0</v>
      </c>
      <c r="AV144" s="819">
        <f t="shared" si="75"/>
        <v>0</v>
      </c>
      <c r="AW144" s="819">
        <f t="shared" si="75"/>
        <v>0</v>
      </c>
      <c r="AX144" s="819">
        <f t="shared" si="75"/>
        <v>0</v>
      </c>
      <c r="AY144" s="819">
        <f t="shared" si="75"/>
        <v>0</v>
      </c>
      <c r="AZ144" s="819">
        <f t="shared" si="75"/>
        <v>0</v>
      </c>
      <c r="BA144" s="819">
        <f t="shared" si="75"/>
        <v>0</v>
      </c>
      <c r="BB144" s="819">
        <f t="shared" si="75"/>
        <v>0</v>
      </c>
      <c r="BC144" s="819">
        <f t="shared" si="75"/>
        <v>0</v>
      </c>
      <c r="BD144" s="819">
        <f t="shared" si="75"/>
        <v>0</v>
      </c>
      <c r="BE144" s="819">
        <f t="shared" si="75"/>
        <v>0</v>
      </c>
      <c r="BF144" s="819">
        <f t="shared" si="75"/>
        <v>0</v>
      </c>
      <c r="BG144" s="819">
        <f t="shared" si="75"/>
        <v>0</v>
      </c>
      <c r="BH144" s="819">
        <f t="shared" si="75"/>
        <v>0</v>
      </c>
      <c r="BI144" s="819">
        <f t="shared" si="75"/>
        <v>0</v>
      </c>
      <c r="BJ144" s="819">
        <f t="shared" si="75"/>
        <v>0</v>
      </c>
      <c r="BK144" s="819">
        <f t="shared" si="75"/>
        <v>0</v>
      </c>
      <c r="BL144" s="819">
        <f t="shared" si="75"/>
        <v>0</v>
      </c>
      <c r="BM144" s="819">
        <f t="shared" si="75"/>
        <v>0</v>
      </c>
      <c r="BN144" s="819">
        <f t="shared" si="75"/>
        <v>0</v>
      </c>
      <c r="BO144" s="819">
        <f t="shared" si="75"/>
        <v>0</v>
      </c>
      <c r="BP144" s="819">
        <f t="shared" si="75"/>
        <v>0</v>
      </c>
      <c r="BQ144" s="819">
        <f t="shared" ref="BQ144:CU144" si="76">BQ125+BQ129+BQ134+BQ139</f>
        <v>0</v>
      </c>
      <c r="BR144" s="819">
        <f t="shared" si="76"/>
        <v>0</v>
      </c>
      <c r="BS144" s="819">
        <f t="shared" si="76"/>
        <v>0</v>
      </c>
      <c r="BT144" s="819">
        <f t="shared" si="76"/>
        <v>0</v>
      </c>
      <c r="BU144" s="819">
        <f t="shared" si="76"/>
        <v>0</v>
      </c>
      <c r="BV144" s="819">
        <f t="shared" si="76"/>
        <v>0</v>
      </c>
      <c r="BW144" s="819">
        <f t="shared" si="76"/>
        <v>0</v>
      </c>
      <c r="BX144" s="819">
        <f t="shared" si="76"/>
        <v>0</v>
      </c>
      <c r="BY144" s="819">
        <f t="shared" si="76"/>
        <v>0</v>
      </c>
      <c r="BZ144" s="819">
        <f t="shared" si="76"/>
        <v>0</v>
      </c>
      <c r="CA144" s="819">
        <f t="shared" si="76"/>
        <v>0</v>
      </c>
      <c r="CB144" s="819">
        <f t="shared" si="76"/>
        <v>0</v>
      </c>
      <c r="CC144" s="819">
        <f t="shared" si="76"/>
        <v>0</v>
      </c>
      <c r="CD144" s="819">
        <f t="shared" si="76"/>
        <v>0</v>
      </c>
      <c r="CE144" s="819">
        <f t="shared" si="76"/>
        <v>0</v>
      </c>
      <c r="CF144" s="819">
        <f t="shared" si="76"/>
        <v>0</v>
      </c>
      <c r="CG144" s="819">
        <f t="shared" si="76"/>
        <v>0</v>
      </c>
      <c r="CH144" s="819">
        <f t="shared" si="76"/>
        <v>0</v>
      </c>
      <c r="CI144" s="819">
        <f t="shared" si="76"/>
        <v>0</v>
      </c>
      <c r="CJ144" s="819">
        <f t="shared" si="76"/>
        <v>0</v>
      </c>
      <c r="CK144" s="819">
        <f t="shared" si="76"/>
        <v>0</v>
      </c>
      <c r="CL144" s="819">
        <f t="shared" si="76"/>
        <v>0</v>
      </c>
      <c r="CM144" s="819">
        <f t="shared" si="76"/>
        <v>0</v>
      </c>
      <c r="CN144" s="819">
        <f t="shared" si="76"/>
        <v>0</v>
      </c>
      <c r="CO144" s="819">
        <f t="shared" si="76"/>
        <v>0</v>
      </c>
      <c r="CP144" s="819">
        <f t="shared" si="76"/>
        <v>0</v>
      </c>
      <c r="CQ144" s="819">
        <f t="shared" si="76"/>
        <v>0</v>
      </c>
      <c r="CR144" s="819">
        <f t="shared" si="76"/>
        <v>0</v>
      </c>
      <c r="CS144" s="819">
        <f t="shared" si="76"/>
        <v>0</v>
      </c>
      <c r="CT144" s="819">
        <f t="shared" si="76"/>
        <v>0</v>
      </c>
      <c r="CU144" s="819">
        <f t="shared" si="76"/>
        <v>0</v>
      </c>
      <c r="CV144" s="734">
        <f t="shared" si="72"/>
        <v>0</v>
      </c>
      <c r="CW144" s="734">
        <f t="shared" si="73"/>
        <v>8758</v>
      </c>
      <c r="CX144" s="735">
        <f t="shared" si="74"/>
        <v>7256</v>
      </c>
    </row>
    <row r="145" spans="2:102" ht="15.75" thickBot="1">
      <c r="B145" s="557" t="s">
        <v>853</v>
      </c>
      <c r="C145" s="828" t="s">
        <v>1261</v>
      </c>
      <c r="D145" s="818">
        <f>D144+D124</f>
        <v>16118</v>
      </c>
      <c r="E145" s="819">
        <f t="shared" ref="E145:BP145" si="77">E144+E124</f>
        <v>21630</v>
      </c>
      <c r="F145" s="819">
        <f t="shared" si="77"/>
        <v>19985</v>
      </c>
      <c r="G145" s="819">
        <f t="shared" si="77"/>
        <v>1967</v>
      </c>
      <c r="H145" s="819">
        <f t="shared" si="77"/>
        <v>1980</v>
      </c>
      <c r="I145" s="819">
        <f t="shared" si="77"/>
        <v>1933</v>
      </c>
      <c r="J145" s="819">
        <f t="shared" si="77"/>
        <v>0</v>
      </c>
      <c r="K145" s="819">
        <f t="shared" si="77"/>
        <v>10733</v>
      </c>
      <c r="L145" s="819">
        <f t="shared" si="77"/>
        <v>9231</v>
      </c>
      <c r="M145" s="819">
        <f t="shared" si="77"/>
        <v>0</v>
      </c>
      <c r="N145" s="819">
        <f t="shared" si="77"/>
        <v>0</v>
      </c>
      <c r="O145" s="819">
        <f t="shared" si="77"/>
        <v>0</v>
      </c>
      <c r="P145" s="819">
        <f t="shared" si="77"/>
        <v>0</v>
      </c>
      <c r="Q145" s="819">
        <f t="shared" si="77"/>
        <v>0</v>
      </c>
      <c r="R145" s="819">
        <f t="shared" si="77"/>
        <v>0</v>
      </c>
      <c r="S145" s="819">
        <f t="shared" si="77"/>
        <v>0</v>
      </c>
      <c r="T145" s="819">
        <f t="shared" si="77"/>
        <v>0</v>
      </c>
      <c r="U145" s="819">
        <f t="shared" si="77"/>
        <v>0</v>
      </c>
      <c r="V145" s="819">
        <f t="shared" si="77"/>
        <v>4303</v>
      </c>
      <c r="W145" s="819">
        <f t="shared" si="77"/>
        <v>5285</v>
      </c>
      <c r="X145" s="819">
        <f t="shared" si="77"/>
        <v>3768</v>
      </c>
      <c r="Y145" s="819">
        <f t="shared" si="77"/>
        <v>3702</v>
      </c>
      <c r="Z145" s="819">
        <f t="shared" si="77"/>
        <v>3705</v>
      </c>
      <c r="AA145" s="819">
        <f t="shared" si="77"/>
        <v>3096</v>
      </c>
      <c r="AB145" s="819">
        <f t="shared" si="77"/>
        <v>4505</v>
      </c>
      <c r="AC145" s="819">
        <f t="shared" si="77"/>
        <v>7707</v>
      </c>
      <c r="AD145" s="819">
        <f t="shared" si="77"/>
        <v>3440</v>
      </c>
      <c r="AE145" s="819">
        <f t="shared" si="77"/>
        <v>2171</v>
      </c>
      <c r="AF145" s="819">
        <f t="shared" si="77"/>
        <v>2354</v>
      </c>
      <c r="AG145" s="819">
        <f t="shared" si="77"/>
        <v>1271</v>
      </c>
      <c r="AH145" s="819">
        <f t="shared" si="77"/>
        <v>4807</v>
      </c>
      <c r="AI145" s="819">
        <f t="shared" si="77"/>
        <v>4836</v>
      </c>
      <c r="AJ145" s="819">
        <f t="shared" si="77"/>
        <v>4673</v>
      </c>
      <c r="AK145" s="819">
        <f t="shared" si="77"/>
        <v>0</v>
      </c>
      <c r="AL145" s="819">
        <f t="shared" si="77"/>
        <v>0</v>
      </c>
      <c r="AM145" s="819">
        <f t="shared" si="77"/>
        <v>0</v>
      </c>
      <c r="AN145" s="819">
        <f t="shared" si="77"/>
        <v>578</v>
      </c>
      <c r="AO145" s="819">
        <f t="shared" si="77"/>
        <v>825</v>
      </c>
      <c r="AP145" s="819">
        <f t="shared" si="77"/>
        <v>708</v>
      </c>
      <c r="AQ145" s="819">
        <f t="shared" si="77"/>
        <v>635</v>
      </c>
      <c r="AR145" s="819">
        <f t="shared" si="77"/>
        <v>1174</v>
      </c>
      <c r="AS145" s="819">
        <f t="shared" si="77"/>
        <v>1044</v>
      </c>
      <c r="AT145" s="819">
        <f t="shared" si="77"/>
        <v>3007</v>
      </c>
      <c r="AU145" s="819">
        <f t="shared" si="77"/>
        <v>3285</v>
      </c>
      <c r="AV145" s="819">
        <f t="shared" si="77"/>
        <v>3134</v>
      </c>
      <c r="AW145" s="819">
        <f t="shared" si="77"/>
        <v>2238</v>
      </c>
      <c r="AX145" s="819">
        <f t="shared" si="77"/>
        <v>2104</v>
      </c>
      <c r="AY145" s="819">
        <f t="shared" si="77"/>
        <v>1929</v>
      </c>
      <c r="AZ145" s="819">
        <f t="shared" si="77"/>
        <v>256</v>
      </c>
      <c r="BA145" s="819">
        <f t="shared" si="77"/>
        <v>161</v>
      </c>
      <c r="BB145" s="819">
        <f t="shared" si="77"/>
        <v>111</v>
      </c>
      <c r="BC145" s="819">
        <f t="shared" si="77"/>
        <v>4926</v>
      </c>
      <c r="BD145" s="819">
        <f t="shared" si="77"/>
        <v>4224</v>
      </c>
      <c r="BE145" s="819">
        <f t="shared" si="77"/>
        <v>4075</v>
      </c>
      <c r="BF145" s="819">
        <f t="shared" si="77"/>
        <v>0</v>
      </c>
      <c r="BG145" s="819">
        <f t="shared" si="77"/>
        <v>0</v>
      </c>
      <c r="BH145" s="819">
        <f t="shared" si="77"/>
        <v>0</v>
      </c>
      <c r="BI145" s="819">
        <f t="shared" si="77"/>
        <v>112</v>
      </c>
      <c r="BJ145" s="819">
        <f t="shared" si="77"/>
        <v>112</v>
      </c>
      <c r="BK145" s="819">
        <f t="shared" si="77"/>
        <v>57</v>
      </c>
      <c r="BL145" s="819">
        <f t="shared" si="77"/>
        <v>2882</v>
      </c>
      <c r="BM145" s="819">
        <f t="shared" si="77"/>
        <v>3709</v>
      </c>
      <c r="BN145" s="819">
        <f t="shared" si="77"/>
        <v>3308</v>
      </c>
      <c r="BO145" s="819">
        <f t="shared" si="77"/>
        <v>1140</v>
      </c>
      <c r="BP145" s="819">
        <f t="shared" si="77"/>
        <v>1970</v>
      </c>
      <c r="BQ145" s="819">
        <f t="shared" ref="BQ145:CU145" si="78">BQ144+BQ124</f>
        <v>1314</v>
      </c>
      <c r="BR145" s="819">
        <f t="shared" si="78"/>
        <v>2087</v>
      </c>
      <c r="BS145" s="819">
        <f t="shared" si="78"/>
        <v>2721</v>
      </c>
      <c r="BT145" s="819">
        <f t="shared" si="78"/>
        <v>2842</v>
      </c>
      <c r="BU145" s="819">
        <f t="shared" si="78"/>
        <v>10531</v>
      </c>
      <c r="BV145" s="819">
        <f t="shared" si="78"/>
        <v>11255</v>
      </c>
      <c r="BW145" s="819">
        <f t="shared" si="78"/>
        <v>10025</v>
      </c>
      <c r="BX145" s="819">
        <f t="shared" si="78"/>
        <v>5504</v>
      </c>
      <c r="BY145" s="819">
        <f t="shared" si="78"/>
        <v>994</v>
      </c>
      <c r="BZ145" s="819">
        <f t="shared" si="78"/>
        <v>712</v>
      </c>
      <c r="CA145" s="819">
        <f t="shared" si="78"/>
        <v>13503</v>
      </c>
      <c r="CB145" s="819">
        <f t="shared" si="78"/>
        <v>9263</v>
      </c>
      <c r="CC145" s="819">
        <f t="shared" si="78"/>
        <v>9201</v>
      </c>
      <c r="CD145" s="819">
        <f t="shared" si="78"/>
        <v>386</v>
      </c>
      <c r="CE145" s="819">
        <f t="shared" si="78"/>
        <v>449</v>
      </c>
      <c r="CF145" s="819">
        <f t="shared" si="78"/>
        <v>423</v>
      </c>
      <c r="CG145" s="819">
        <f t="shared" si="78"/>
        <v>0</v>
      </c>
      <c r="CH145" s="819">
        <f t="shared" si="78"/>
        <v>510</v>
      </c>
      <c r="CI145" s="819">
        <f t="shared" si="78"/>
        <v>774</v>
      </c>
      <c r="CJ145" s="819">
        <f t="shared" si="78"/>
        <v>1802</v>
      </c>
      <c r="CK145" s="819">
        <f t="shared" si="78"/>
        <v>1963</v>
      </c>
      <c r="CL145" s="819">
        <f t="shared" si="78"/>
        <v>0</v>
      </c>
      <c r="CM145" s="819">
        <f t="shared" si="78"/>
        <v>0</v>
      </c>
      <c r="CN145" s="819">
        <f t="shared" si="78"/>
        <v>0</v>
      </c>
      <c r="CO145" s="819">
        <f t="shared" si="78"/>
        <v>386</v>
      </c>
      <c r="CP145" s="819">
        <f t="shared" si="78"/>
        <v>0</v>
      </c>
      <c r="CQ145" s="819">
        <f t="shared" si="78"/>
        <v>1500</v>
      </c>
      <c r="CR145" s="819">
        <f t="shared" si="78"/>
        <v>1053</v>
      </c>
      <c r="CS145" s="819">
        <f t="shared" si="78"/>
        <v>4530</v>
      </c>
      <c r="CT145" s="819">
        <f t="shared" si="78"/>
        <v>6080</v>
      </c>
      <c r="CU145" s="819">
        <f t="shared" si="78"/>
        <v>6133</v>
      </c>
      <c r="CV145" s="734">
        <f t="shared" si="72"/>
        <v>91690</v>
      </c>
      <c r="CW145" s="734">
        <f t="shared" si="73"/>
        <v>110529</v>
      </c>
      <c r="CX145" s="735">
        <f t="shared" si="74"/>
        <v>94626</v>
      </c>
    </row>
    <row r="146" spans="2:102" ht="15.75" thickBot="1">
      <c r="C146" s="721"/>
      <c r="D146" s="727"/>
      <c r="E146" s="727"/>
      <c r="F146" s="727"/>
      <c r="G146" s="727"/>
      <c r="H146" s="727"/>
      <c r="I146" s="727"/>
      <c r="J146" s="727"/>
      <c r="K146" s="727"/>
      <c r="L146" s="727"/>
      <c r="M146" s="727"/>
      <c r="N146" s="727"/>
      <c r="O146" s="727"/>
      <c r="P146" s="727"/>
      <c r="Q146" s="727"/>
      <c r="R146" s="727"/>
      <c r="S146" s="727"/>
      <c r="T146" s="727"/>
      <c r="U146" s="727"/>
      <c r="V146" s="727"/>
      <c r="W146" s="727"/>
      <c r="X146" s="727"/>
      <c r="Y146" s="727"/>
      <c r="Z146" s="727"/>
      <c r="AA146" s="727"/>
      <c r="AB146" s="727"/>
      <c r="AC146" s="727"/>
      <c r="AD146" s="727"/>
      <c r="AE146" s="727"/>
      <c r="AF146" s="727"/>
      <c r="AG146" s="727"/>
      <c r="AH146" s="727"/>
      <c r="AI146" s="727"/>
      <c r="AJ146" s="727"/>
      <c r="AK146" s="727"/>
      <c r="AL146" s="727"/>
      <c r="AM146" s="727"/>
      <c r="AN146" s="727"/>
      <c r="AO146" s="727"/>
      <c r="AP146" s="727"/>
      <c r="AQ146" s="727"/>
      <c r="AR146" s="727"/>
      <c r="AS146" s="727"/>
      <c r="AT146" s="727"/>
      <c r="AU146" s="727"/>
      <c r="AV146" s="727"/>
      <c r="AW146" s="727"/>
      <c r="AX146" s="727"/>
      <c r="AY146" s="727"/>
      <c r="AZ146" s="727"/>
      <c r="BA146" s="727"/>
      <c r="BB146" s="727"/>
      <c r="BC146" s="727"/>
      <c r="BD146" s="727"/>
      <c r="BE146" s="727"/>
      <c r="BF146" s="727"/>
      <c r="BG146" s="727"/>
      <c r="BH146" s="727"/>
      <c r="BI146" s="727"/>
      <c r="BJ146" s="727"/>
      <c r="BK146" s="727"/>
      <c r="BL146" s="727"/>
      <c r="BM146" s="727"/>
      <c r="BN146" s="727"/>
      <c r="BO146" s="727"/>
      <c r="BP146" s="727"/>
      <c r="BQ146" s="727"/>
      <c r="BR146" s="727"/>
      <c r="BS146" s="727"/>
      <c r="BT146" s="727"/>
      <c r="BU146" s="727"/>
      <c r="BV146" s="727"/>
      <c r="BW146" s="727"/>
      <c r="BX146" s="727"/>
      <c r="BY146" s="727"/>
      <c r="BZ146" s="727"/>
      <c r="CA146" s="727"/>
      <c r="CB146" s="727"/>
      <c r="CC146" s="727"/>
      <c r="CD146" s="727"/>
      <c r="CE146" s="727"/>
      <c r="CF146" s="727"/>
      <c r="CG146" s="727"/>
      <c r="CH146" s="727"/>
      <c r="CI146" s="727"/>
      <c r="CJ146" s="727"/>
      <c r="CK146" s="727"/>
      <c r="CL146" s="727"/>
      <c r="CM146" s="727"/>
      <c r="CN146" s="727"/>
      <c r="CO146" s="727"/>
      <c r="CP146" s="727"/>
      <c r="CQ146" s="727"/>
      <c r="CR146" s="727"/>
      <c r="CS146" s="727"/>
      <c r="CT146" s="727"/>
      <c r="CU146" s="727"/>
      <c r="CV146" s="732">
        <f t="shared" si="72"/>
        <v>0</v>
      </c>
      <c r="CW146" s="732">
        <f t="shared" si="73"/>
        <v>0</v>
      </c>
      <c r="CX146" s="732">
        <f t="shared" si="74"/>
        <v>0</v>
      </c>
    </row>
    <row r="147" spans="2:102" ht="21" thickBot="1">
      <c r="B147" s="559" t="s">
        <v>1346</v>
      </c>
      <c r="C147" s="830"/>
      <c r="D147" s="610"/>
      <c r="E147" s="610"/>
      <c r="F147" s="610"/>
      <c r="G147" s="610"/>
      <c r="H147" s="610"/>
      <c r="I147" s="610"/>
      <c r="J147" s="610"/>
      <c r="K147" s="610"/>
      <c r="L147" s="610"/>
      <c r="M147" s="610"/>
      <c r="N147" s="610"/>
      <c r="O147" s="610"/>
      <c r="P147" s="610"/>
      <c r="Q147" s="610"/>
      <c r="R147" s="610"/>
      <c r="S147" s="610"/>
      <c r="T147" s="610"/>
      <c r="U147" s="610"/>
      <c r="V147" s="610"/>
      <c r="W147" s="610"/>
      <c r="X147" s="610"/>
      <c r="Y147" s="610"/>
      <c r="Z147" s="610"/>
      <c r="AA147" s="610"/>
      <c r="AB147" s="610"/>
      <c r="AC147" s="610"/>
      <c r="AD147" s="610"/>
      <c r="AE147" s="610"/>
      <c r="AF147" s="610"/>
      <c r="AG147" s="610"/>
      <c r="AH147" s="610"/>
      <c r="AI147" s="610"/>
      <c r="AJ147" s="610"/>
      <c r="AK147" s="610"/>
      <c r="AL147" s="610"/>
      <c r="AM147" s="610"/>
      <c r="AN147" s="610"/>
      <c r="AO147" s="610"/>
      <c r="AP147" s="610"/>
      <c r="AQ147" s="610"/>
      <c r="AR147" s="610"/>
      <c r="AS147" s="610"/>
      <c r="AT147" s="610"/>
      <c r="AU147" s="610"/>
      <c r="AV147" s="610"/>
      <c r="AW147" s="610"/>
      <c r="AX147" s="610"/>
      <c r="AY147" s="610"/>
      <c r="AZ147" s="610"/>
      <c r="BA147" s="610"/>
      <c r="BB147" s="610"/>
      <c r="BC147" s="610"/>
      <c r="BD147" s="610"/>
      <c r="BE147" s="610"/>
      <c r="BF147" s="610"/>
      <c r="BG147" s="610"/>
      <c r="BH147" s="610"/>
      <c r="BI147" s="610"/>
      <c r="BJ147" s="610"/>
      <c r="BK147" s="610"/>
      <c r="BL147" s="610"/>
      <c r="BM147" s="610"/>
      <c r="BN147" s="610"/>
      <c r="BO147" s="610"/>
      <c r="BP147" s="610"/>
      <c r="BQ147" s="610"/>
      <c r="BR147" s="610"/>
      <c r="BS147" s="610"/>
      <c r="BT147" s="610"/>
      <c r="BU147" s="610"/>
      <c r="BV147" s="610"/>
      <c r="BW147" s="610"/>
      <c r="BX147" s="610"/>
      <c r="BY147" s="610"/>
      <c r="BZ147" s="610"/>
      <c r="CA147" s="610"/>
      <c r="CB147" s="610"/>
      <c r="CC147" s="610"/>
      <c r="CD147" s="610"/>
      <c r="CE147" s="610"/>
      <c r="CF147" s="610"/>
      <c r="CG147" s="610"/>
      <c r="CH147" s="610"/>
      <c r="CI147" s="610"/>
      <c r="CJ147" s="610"/>
      <c r="CK147" s="610"/>
      <c r="CL147" s="610"/>
      <c r="CM147" s="610"/>
      <c r="CN147" s="610"/>
      <c r="CO147" s="610"/>
      <c r="CP147" s="610"/>
      <c r="CQ147" s="610"/>
      <c r="CR147" s="610"/>
      <c r="CS147" s="610"/>
      <c r="CT147" s="610"/>
      <c r="CU147" s="610"/>
      <c r="CV147" s="731">
        <f t="shared" si="72"/>
        <v>0</v>
      </c>
      <c r="CW147" s="731">
        <f t="shared" si="73"/>
        <v>0</v>
      </c>
      <c r="CX147" s="731">
        <f t="shared" si="74"/>
        <v>0</v>
      </c>
    </row>
    <row r="148" spans="2:102" ht="21" thickBot="1">
      <c r="B148" s="829" t="s">
        <v>981</v>
      </c>
      <c r="C148" s="831"/>
      <c r="D148" s="996"/>
      <c r="E148" s="819"/>
      <c r="F148" s="819"/>
      <c r="G148" s="819"/>
      <c r="H148" s="819"/>
      <c r="I148" s="819"/>
      <c r="J148" s="819"/>
      <c r="K148" s="819"/>
      <c r="L148" s="819"/>
      <c r="M148" s="819"/>
      <c r="N148" s="819"/>
      <c r="O148" s="819"/>
      <c r="P148" s="819"/>
      <c r="Q148" s="819"/>
      <c r="R148" s="819"/>
      <c r="S148" s="819"/>
      <c r="T148" s="819"/>
      <c r="U148" s="819"/>
      <c r="V148" s="819"/>
      <c r="W148" s="819"/>
      <c r="X148" s="819"/>
      <c r="Y148" s="819"/>
      <c r="Z148" s="819"/>
      <c r="AA148" s="819"/>
      <c r="AB148" s="819"/>
      <c r="AC148" s="819"/>
      <c r="AD148" s="819"/>
      <c r="AE148" s="819"/>
      <c r="AF148" s="819"/>
      <c r="AG148" s="819"/>
      <c r="AH148" s="819"/>
      <c r="AI148" s="819"/>
      <c r="AJ148" s="819"/>
      <c r="AK148" s="819"/>
      <c r="AL148" s="819"/>
      <c r="AM148" s="819"/>
      <c r="AN148" s="819"/>
      <c r="AO148" s="819"/>
      <c r="AP148" s="819"/>
      <c r="AQ148" s="819"/>
      <c r="AR148" s="819"/>
      <c r="AS148" s="819"/>
      <c r="AT148" s="819"/>
      <c r="AU148" s="819"/>
      <c r="AV148" s="819"/>
      <c r="AW148" s="819"/>
      <c r="AX148" s="819"/>
      <c r="AY148" s="819"/>
      <c r="AZ148" s="819"/>
      <c r="BA148" s="819"/>
      <c r="BB148" s="819"/>
      <c r="BC148" s="819"/>
      <c r="BD148" s="819"/>
      <c r="BE148" s="819"/>
      <c r="BF148" s="819"/>
      <c r="BG148" s="819"/>
      <c r="BH148" s="819"/>
      <c r="BI148" s="819"/>
      <c r="BJ148" s="819"/>
      <c r="BK148" s="819"/>
      <c r="BL148" s="819"/>
      <c r="BM148" s="819"/>
      <c r="BN148" s="819"/>
      <c r="BO148" s="819"/>
      <c r="BP148" s="819"/>
      <c r="BQ148" s="819"/>
      <c r="BR148" s="819"/>
      <c r="BS148" s="819"/>
      <c r="BT148" s="819"/>
      <c r="BU148" s="819"/>
      <c r="BV148" s="819"/>
      <c r="BW148" s="819"/>
      <c r="BX148" s="819"/>
      <c r="BY148" s="819"/>
      <c r="BZ148" s="819"/>
      <c r="CA148" s="819"/>
      <c r="CB148" s="819"/>
      <c r="CC148" s="819"/>
      <c r="CD148" s="819"/>
      <c r="CE148" s="819"/>
      <c r="CF148" s="819"/>
      <c r="CG148" s="819"/>
      <c r="CH148" s="819"/>
      <c r="CI148" s="819"/>
      <c r="CJ148" s="819"/>
      <c r="CK148" s="819"/>
      <c r="CL148" s="819"/>
      <c r="CM148" s="819"/>
      <c r="CN148" s="819"/>
      <c r="CO148" s="819"/>
      <c r="CP148" s="819"/>
      <c r="CQ148" s="819"/>
      <c r="CR148" s="819"/>
      <c r="CS148" s="819"/>
      <c r="CT148" s="819"/>
      <c r="CU148" s="819"/>
      <c r="CV148" s="734">
        <f t="shared" si="72"/>
        <v>0</v>
      </c>
      <c r="CW148" s="734">
        <f t="shared" si="73"/>
        <v>0</v>
      </c>
      <c r="CX148" s="735">
        <f t="shared" si="74"/>
        <v>0</v>
      </c>
    </row>
    <row r="149" spans="2:102" ht="15">
      <c r="D149" s="727"/>
      <c r="E149" s="727"/>
      <c r="F149" s="727"/>
      <c r="G149" s="727"/>
      <c r="H149" s="727"/>
      <c r="I149" s="727"/>
      <c r="J149" s="727"/>
      <c r="K149" s="727"/>
      <c r="L149" s="727"/>
      <c r="M149" s="727"/>
      <c r="N149" s="727"/>
      <c r="O149" s="727"/>
      <c r="P149" s="727"/>
      <c r="Q149" s="727"/>
      <c r="R149" s="727"/>
      <c r="S149" s="727"/>
      <c r="T149" s="727"/>
      <c r="U149" s="727"/>
      <c r="V149" s="727"/>
      <c r="W149" s="727"/>
      <c r="X149" s="727"/>
      <c r="Y149" s="727"/>
      <c r="Z149" s="727"/>
      <c r="AA149" s="727"/>
      <c r="AB149" s="727"/>
      <c r="AC149" s="727"/>
      <c r="AD149" s="727"/>
      <c r="AE149" s="727"/>
      <c r="AF149" s="727"/>
      <c r="AG149" s="727"/>
      <c r="AH149" s="727"/>
      <c r="AI149" s="727"/>
      <c r="AJ149" s="727"/>
      <c r="AK149" s="727"/>
      <c r="AL149" s="727"/>
      <c r="AM149" s="727"/>
      <c r="AN149" s="727"/>
      <c r="AO149" s="727"/>
      <c r="AP149" s="727"/>
      <c r="AQ149" s="727"/>
      <c r="AR149" s="727"/>
      <c r="AS149" s="727"/>
      <c r="AT149" s="727"/>
      <c r="AU149" s="727"/>
      <c r="AV149" s="727"/>
      <c r="AW149" s="727"/>
      <c r="AX149" s="727"/>
      <c r="AY149" s="727"/>
      <c r="AZ149" s="727"/>
      <c r="BA149" s="727"/>
      <c r="BB149" s="727"/>
      <c r="BC149" s="727"/>
      <c r="BD149" s="727"/>
      <c r="BE149" s="727"/>
      <c r="BF149" s="727"/>
      <c r="BG149" s="727"/>
      <c r="BH149" s="727"/>
      <c r="BI149" s="727"/>
      <c r="BJ149" s="727"/>
      <c r="BK149" s="727"/>
      <c r="BL149" s="727"/>
      <c r="BM149" s="727"/>
      <c r="BN149" s="727"/>
      <c r="BO149" s="727"/>
      <c r="BP149" s="727"/>
      <c r="BQ149" s="727"/>
      <c r="BR149" s="727"/>
      <c r="BS149" s="727"/>
      <c r="BT149" s="727"/>
      <c r="BU149" s="727"/>
      <c r="BV149" s="727"/>
      <c r="BW149" s="727"/>
      <c r="BX149" s="727"/>
      <c r="BY149" s="727"/>
      <c r="BZ149" s="727"/>
      <c r="CA149" s="727"/>
      <c r="CB149" s="727"/>
      <c r="CC149" s="727"/>
      <c r="CD149" s="727"/>
      <c r="CE149" s="727"/>
      <c r="CF149" s="727"/>
      <c r="CG149" s="727"/>
      <c r="CH149" s="727"/>
      <c r="CI149" s="727"/>
      <c r="CJ149" s="727"/>
      <c r="CK149" s="727"/>
      <c r="CL149" s="727"/>
      <c r="CM149" s="727"/>
      <c r="CN149" s="727"/>
      <c r="CO149" s="727"/>
      <c r="CP149" s="727"/>
      <c r="CQ149" s="727"/>
      <c r="CR149" s="727"/>
      <c r="CS149" s="727"/>
      <c r="CT149" s="727"/>
      <c r="CU149" s="727"/>
      <c r="CV149" s="732">
        <f t="shared" si="72"/>
        <v>0</v>
      </c>
      <c r="CW149" s="732">
        <f t="shared" si="73"/>
        <v>0</v>
      </c>
      <c r="CX149" s="732">
        <f t="shared" si="74"/>
        <v>0</v>
      </c>
    </row>
  </sheetData>
  <sheetProtection formatCells="0"/>
  <mergeCells count="101">
    <mergeCell ref="D3:F3"/>
    <mergeCell ref="BI2:BK2"/>
    <mergeCell ref="D2:F2"/>
    <mergeCell ref="BL2:BN2"/>
    <mergeCell ref="AT2:AV2"/>
    <mergeCell ref="AW3:AY3"/>
    <mergeCell ref="AZ3:BB3"/>
    <mergeCell ref="S2:U2"/>
    <mergeCell ref="AE2:AG2"/>
    <mergeCell ref="AH2:AJ2"/>
    <mergeCell ref="AK2:AM2"/>
    <mergeCell ref="AH3:AJ3"/>
    <mergeCell ref="AT3:AV3"/>
    <mergeCell ref="AN2:AP2"/>
    <mergeCell ref="AQ2:AS2"/>
    <mergeCell ref="BL3:BN3"/>
    <mergeCell ref="BI3:BK3"/>
    <mergeCell ref="BC3:BE3"/>
    <mergeCell ref="AZ2:BB2"/>
    <mergeCell ref="BC2:BE2"/>
    <mergeCell ref="BF2:BH2"/>
    <mergeCell ref="AB3:AD3"/>
    <mergeCell ref="CG2:CI2"/>
    <mergeCell ref="CS3:CU3"/>
    <mergeCell ref="BR3:BT3"/>
    <mergeCell ref="BU3:BW3"/>
    <mergeCell ref="J3:L3"/>
    <mergeCell ref="V3:X3"/>
    <mergeCell ref="AE3:AG3"/>
    <mergeCell ref="Y3:AA3"/>
    <mergeCell ref="BO3:BQ3"/>
    <mergeCell ref="BX3:BZ3"/>
    <mergeCell ref="CM2:CO2"/>
    <mergeCell ref="S3:U3"/>
    <mergeCell ref="AK3:AM3"/>
    <mergeCell ref="BU2:BW2"/>
    <mergeCell ref="CS2:CU2"/>
    <mergeCell ref="AN3:AP3"/>
    <mergeCell ref="AQ3:AS3"/>
    <mergeCell ref="CA3:CC3"/>
    <mergeCell ref="AW2:AY2"/>
    <mergeCell ref="P4:Q4"/>
    <mergeCell ref="G3:I3"/>
    <mergeCell ref="CV2:CX3"/>
    <mergeCell ref="CA2:CC2"/>
    <mergeCell ref="BX2:BZ2"/>
    <mergeCell ref="CD2:CF2"/>
    <mergeCell ref="CM3:CO3"/>
    <mergeCell ref="CJ3:CL3"/>
    <mergeCell ref="CP3:CR3"/>
    <mergeCell ref="CD3:CF3"/>
    <mergeCell ref="BO2:BQ2"/>
    <mergeCell ref="CP2:CR2"/>
    <mergeCell ref="A5:B5"/>
    <mergeCell ref="M3:O3"/>
    <mergeCell ref="P2:R2"/>
    <mergeCell ref="P3:R3"/>
    <mergeCell ref="D4:E4"/>
    <mergeCell ref="G4:H4"/>
    <mergeCell ref="J4:K4"/>
    <mergeCell ref="M4:N4"/>
    <mergeCell ref="BO4:BP4"/>
    <mergeCell ref="CG3:CI3"/>
    <mergeCell ref="A1:CV1"/>
    <mergeCell ref="A2:B3"/>
    <mergeCell ref="G2:I2"/>
    <mergeCell ref="J2:L2"/>
    <mergeCell ref="V2:X2"/>
    <mergeCell ref="Y2:AA2"/>
    <mergeCell ref="AB2:AD2"/>
    <mergeCell ref="M2:O2"/>
    <mergeCell ref="BX4:BY4"/>
    <mergeCell ref="CA4:CB4"/>
    <mergeCell ref="CJ2:CL2"/>
    <mergeCell ref="AT4:AU4"/>
    <mergeCell ref="AW4:AX4"/>
    <mergeCell ref="CM4:CN4"/>
    <mergeCell ref="BR2:BT2"/>
    <mergeCell ref="BF3:BH3"/>
    <mergeCell ref="BI4:BJ4"/>
    <mergeCell ref="BL4:BM4"/>
    <mergeCell ref="V4:W4"/>
    <mergeCell ref="Y4:Z4"/>
    <mergeCell ref="AB4:AC4"/>
    <mergeCell ref="AE4:AF4"/>
    <mergeCell ref="CD4:CE4"/>
    <mergeCell ref="AK4:AL4"/>
    <mergeCell ref="AN4:AO4"/>
    <mergeCell ref="AQ4:AR4"/>
    <mergeCell ref="BR4:BS4"/>
    <mergeCell ref="BU4:BV4"/>
    <mergeCell ref="S4:T4"/>
    <mergeCell ref="AZ4:BA4"/>
    <mergeCell ref="BC4:BD4"/>
    <mergeCell ref="BF4:BG4"/>
    <mergeCell ref="AH4:AI4"/>
    <mergeCell ref="CV4:CW4"/>
    <mergeCell ref="CG4:CH4"/>
    <mergeCell ref="CJ4:CK4"/>
    <mergeCell ref="CP4:CQ4"/>
    <mergeCell ref="CS4:CT4"/>
  </mergeCells>
  <phoneticPr fontId="0" type="noConversion"/>
  <printOptions gridLines="1"/>
  <pageMargins left="0.24" right="0.16" top="0.27" bottom="0.26" header="0.19" footer="0.16"/>
  <pageSetup paperSize="8" scale="50" fitToWidth="6" orientation="portrait" horizontalDpi="300" verticalDpi="300" r:id="rId1"/>
  <headerFooter alignWithMargins="0">
    <oddFooter>&amp;C&amp;P</oddFooter>
  </headerFooter>
  <colBreaks count="6" manualBreakCount="6">
    <brk id="18" max="1048575" man="1"/>
    <brk id="33" max="1048575" man="1"/>
    <brk id="48" max="1048575" man="1"/>
    <brk id="63" max="1048575" man="1"/>
    <brk id="78" max="1048575" man="1"/>
    <brk id="9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Z161"/>
  <sheetViews>
    <sheetView view="pageBreakPreview" zoomScale="75" zoomScaleNormal="100" zoomScaleSheetLayoutView="75" workbookViewId="0">
      <pane xSplit="18" topLeftCell="S1" activePane="topRight" state="frozen"/>
      <selection activeCell="A13" sqref="A13"/>
      <selection pane="topRight" sqref="A1:DZ1"/>
    </sheetView>
  </sheetViews>
  <sheetFormatPr defaultRowHeight="12.75"/>
  <cols>
    <col min="1" max="1" width="9.6640625" style="451" customWidth="1"/>
    <col min="2" max="2" width="6" style="558" customWidth="1"/>
    <col min="3" max="3" width="100.1640625" style="540" customWidth="1"/>
    <col min="4" max="18" width="0" style="1" hidden="1" customWidth="1"/>
    <col min="19" max="21" width="9.33203125" style="1"/>
    <col min="22" max="66" width="0" style="1" hidden="1" customWidth="1"/>
    <col min="67" max="72" width="9.33203125" style="1"/>
    <col min="73" max="81" width="0" style="1" hidden="1" customWidth="1"/>
    <col min="82" max="84" width="9.33203125" style="1"/>
    <col min="85" max="90" width="0" style="1" hidden="1" customWidth="1"/>
    <col min="91" max="120" width="9.33203125" style="1"/>
    <col min="121" max="123" width="0" style="1" hidden="1" customWidth="1"/>
    <col min="124" max="16384" width="9.33203125" style="1"/>
  </cols>
  <sheetData>
    <row r="1" spans="1:141" customFormat="1" ht="13.5" thickBot="1">
      <c r="A1" s="1287" t="s">
        <v>415</v>
      </c>
      <c r="B1" s="1288"/>
      <c r="C1" s="1288"/>
      <c r="D1" s="1288"/>
      <c r="E1" s="1288"/>
      <c r="F1" s="1288"/>
      <c r="G1" s="1288"/>
      <c r="H1" s="1288"/>
      <c r="I1" s="1288"/>
      <c r="J1" s="1288"/>
      <c r="K1" s="1288"/>
      <c r="L1" s="1288"/>
      <c r="M1" s="1288"/>
      <c r="N1" s="1288"/>
      <c r="O1" s="1288"/>
      <c r="P1" s="1288"/>
      <c r="Q1" s="1288"/>
      <c r="R1" s="1288"/>
      <c r="S1" s="1288"/>
      <c r="T1" s="1288"/>
      <c r="U1" s="1288"/>
      <c r="V1" s="1288"/>
      <c r="W1" s="1288"/>
      <c r="X1" s="1288"/>
      <c r="Y1" s="1288"/>
      <c r="Z1" s="1288"/>
      <c r="AA1" s="1288"/>
      <c r="AB1" s="1288"/>
      <c r="AC1" s="1288"/>
      <c r="AD1" s="1288"/>
      <c r="AE1" s="1288"/>
      <c r="AF1" s="1288"/>
      <c r="AG1" s="1288"/>
      <c r="AH1" s="1288"/>
      <c r="AI1" s="1288"/>
      <c r="AJ1" s="1288"/>
      <c r="AK1" s="1288"/>
      <c r="AL1" s="1288"/>
      <c r="AM1" s="1288"/>
      <c r="AN1" s="1288"/>
      <c r="AO1" s="1288"/>
      <c r="AP1" s="1288"/>
      <c r="AQ1" s="1288"/>
      <c r="AR1" s="1288"/>
      <c r="AS1" s="1288"/>
      <c r="AT1" s="1288"/>
      <c r="AU1" s="1288"/>
      <c r="AV1" s="1288"/>
      <c r="AW1" s="1288"/>
      <c r="AX1" s="1288"/>
      <c r="AY1" s="1288"/>
      <c r="AZ1" s="1288"/>
      <c r="BA1" s="1288"/>
      <c r="BB1" s="1288"/>
      <c r="BC1" s="1288"/>
      <c r="BD1" s="1288"/>
      <c r="BE1" s="1288"/>
      <c r="BF1" s="1288"/>
      <c r="BG1" s="1288"/>
      <c r="BH1" s="1288"/>
      <c r="BI1" s="1288"/>
      <c r="BJ1" s="1288"/>
      <c r="BK1" s="1288"/>
      <c r="BL1" s="1288"/>
      <c r="BM1" s="1288"/>
      <c r="BN1" s="1288"/>
      <c r="BO1" s="1288"/>
      <c r="BP1" s="1288"/>
      <c r="BQ1" s="1288"/>
      <c r="BR1" s="1288"/>
      <c r="BS1" s="1288"/>
      <c r="BT1" s="1288"/>
      <c r="BU1" s="1288"/>
      <c r="BV1" s="1288"/>
      <c r="BW1" s="1288"/>
      <c r="BX1" s="1288"/>
      <c r="BY1" s="1288"/>
      <c r="BZ1" s="1288"/>
      <c r="CA1" s="1288"/>
      <c r="CB1" s="1288"/>
      <c r="CC1" s="1288"/>
      <c r="CD1" s="1288"/>
      <c r="CE1" s="1288"/>
      <c r="CF1" s="1288"/>
      <c r="CG1" s="1288"/>
      <c r="CH1" s="1288"/>
      <c r="CI1" s="1288"/>
      <c r="CJ1" s="1288"/>
      <c r="CK1" s="1288"/>
      <c r="CL1" s="1288"/>
      <c r="CM1" s="1288"/>
      <c r="CN1" s="1288"/>
      <c r="CO1" s="1288"/>
      <c r="CP1" s="1288"/>
      <c r="CQ1" s="1288"/>
      <c r="CR1" s="1288"/>
      <c r="CS1" s="1288"/>
      <c r="CT1" s="1288"/>
      <c r="CU1" s="1288"/>
      <c r="CV1" s="1288"/>
      <c r="CW1" s="1288"/>
      <c r="CX1" s="1288"/>
      <c r="CY1" s="1288"/>
      <c r="CZ1" s="1288"/>
      <c r="DA1" s="1288"/>
      <c r="DB1" s="1288"/>
      <c r="DC1" s="1288"/>
      <c r="DD1" s="1288"/>
      <c r="DE1" s="1288"/>
      <c r="DF1" s="1288"/>
      <c r="DG1" s="1288"/>
      <c r="DH1" s="1288"/>
      <c r="DI1" s="1288"/>
      <c r="DJ1" s="1288"/>
      <c r="DK1" s="1288"/>
      <c r="DL1" s="1288"/>
      <c r="DM1" s="1288"/>
      <c r="DN1" s="1288"/>
      <c r="DO1" s="1288"/>
      <c r="DP1" s="1288"/>
      <c r="DQ1" s="1288"/>
      <c r="DR1" s="1288"/>
      <c r="DS1" s="1288"/>
      <c r="DT1" s="1288"/>
      <c r="DU1" s="1288"/>
      <c r="DV1" s="1288"/>
      <c r="DW1" s="1288"/>
      <c r="DX1" s="1288"/>
      <c r="DY1" s="1288"/>
      <c r="DZ1" s="1288"/>
      <c r="EA1" s="832"/>
      <c r="EB1" s="833"/>
    </row>
    <row r="2" spans="1:141" customFormat="1" ht="12.75" customHeight="1">
      <c r="A2" s="1289" t="s">
        <v>1348</v>
      </c>
      <c r="B2" s="1290"/>
      <c r="C2" s="997" t="s">
        <v>986</v>
      </c>
      <c r="D2" s="837"/>
      <c r="E2" s="837"/>
      <c r="F2" s="838" t="s">
        <v>22</v>
      </c>
      <c r="G2" s="1248" t="s">
        <v>23</v>
      </c>
      <c r="H2" s="1249"/>
      <c r="I2" s="1250"/>
      <c r="J2" s="1248" t="s">
        <v>24</v>
      </c>
      <c r="K2" s="1249"/>
      <c r="L2" s="1250"/>
      <c r="M2" s="1248" t="s">
        <v>25</v>
      </c>
      <c r="N2" s="1249"/>
      <c r="O2" s="1250"/>
      <c r="P2" s="1248" t="s">
        <v>26</v>
      </c>
      <c r="Q2" s="1249"/>
      <c r="R2" s="1250"/>
      <c r="S2" s="1271" t="s">
        <v>47</v>
      </c>
      <c r="T2" s="1272"/>
      <c r="U2" s="1273"/>
      <c r="V2" s="1248" t="s">
        <v>29</v>
      </c>
      <c r="W2" s="1249"/>
      <c r="X2" s="1250"/>
      <c r="Y2" s="1248" t="s">
        <v>30</v>
      </c>
      <c r="Z2" s="1249"/>
      <c r="AA2" s="1250"/>
      <c r="AB2" s="1248" t="s">
        <v>31</v>
      </c>
      <c r="AC2" s="1249"/>
      <c r="AD2" s="1250"/>
      <c r="AE2" s="1248" t="s">
        <v>32</v>
      </c>
      <c r="AF2" s="1249"/>
      <c r="AG2" s="1250"/>
      <c r="AH2" s="837"/>
      <c r="AI2" s="837"/>
      <c r="AJ2" s="838" t="s">
        <v>33</v>
      </c>
      <c r="AK2" s="1248" t="s">
        <v>34</v>
      </c>
      <c r="AL2" s="1249"/>
      <c r="AM2" s="1250"/>
      <c r="AN2" s="1248" t="s">
        <v>35</v>
      </c>
      <c r="AO2" s="1249"/>
      <c r="AP2" s="1250"/>
      <c r="AQ2" s="1248" t="s">
        <v>36</v>
      </c>
      <c r="AR2" s="1249"/>
      <c r="AS2" s="1250"/>
      <c r="AT2" s="1248" t="s">
        <v>37</v>
      </c>
      <c r="AU2" s="1249"/>
      <c r="AV2" s="1250"/>
      <c r="AW2" s="1248" t="s">
        <v>38</v>
      </c>
      <c r="AX2" s="1249"/>
      <c r="AY2" s="1250"/>
      <c r="AZ2" s="837"/>
      <c r="BA2" s="837"/>
      <c r="BB2" s="838" t="s">
        <v>39</v>
      </c>
      <c r="BC2" s="1248" t="s">
        <v>40</v>
      </c>
      <c r="BD2" s="1249"/>
      <c r="BE2" s="1250"/>
      <c r="BF2" s="1248" t="s">
        <v>41</v>
      </c>
      <c r="BG2" s="1249"/>
      <c r="BH2" s="1250"/>
      <c r="BI2" s="837"/>
      <c r="BJ2" s="837"/>
      <c r="BK2" s="838" t="s">
        <v>42</v>
      </c>
      <c r="BL2" s="1248" t="s">
        <v>43</v>
      </c>
      <c r="BM2" s="1249"/>
      <c r="BN2" s="1250"/>
      <c r="BO2" s="1251" t="s">
        <v>86</v>
      </c>
      <c r="BP2" s="1252"/>
      <c r="BQ2" s="1253"/>
      <c r="BR2" s="1251" t="s">
        <v>87</v>
      </c>
      <c r="BS2" s="1252"/>
      <c r="BT2" s="1253"/>
      <c r="BU2" s="837"/>
      <c r="BV2" s="837"/>
      <c r="BW2" s="838" t="s">
        <v>44</v>
      </c>
      <c r="BX2" s="1248" t="s">
        <v>45</v>
      </c>
      <c r="BY2" s="1249"/>
      <c r="BZ2" s="1250"/>
      <c r="CA2" s="1251" t="s">
        <v>87</v>
      </c>
      <c r="CB2" s="1252"/>
      <c r="CC2" s="1253"/>
      <c r="CD2" s="1251" t="s">
        <v>87</v>
      </c>
      <c r="CE2" s="1252"/>
      <c r="CF2" s="1253"/>
      <c r="CG2" s="837"/>
      <c r="CH2" s="837"/>
      <c r="CI2" s="838" t="s">
        <v>44</v>
      </c>
      <c r="CJ2" s="1248" t="s">
        <v>45</v>
      </c>
      <c r="CK2" s="1249"/>
      <c r="CL2" s="1250"/>
      <c r="CM2" s="1251" t="s">
        <v>88</v>
      </c>
      <c r="CN2" s="1252"/>
      <c r="CO2" s="1253"/>
      <c r="CP2" s="1251" t="s">
        <v>88</v>
      </c>
      <c r="CQ2" s="1252"/>
      <c r="CR2" s="1253"/>
      <c r="CS2" s="1251" t="s">
        <v>88</v>
      </c>
      <c r="CT2" s="1252"/>
      <c r="CU2" s="1253"/>
      <c r="CV2" s="1251" t="s">
        <v>88</v>
      </c>
      <c r="CW2" s="1256"/>
      <c r="CX2" s="1257"/>
      <c r="CY2" s="1251" t="s">
        <v>88</v>
      </c>
      <c r="CZ2" s="1252"/>
      <c r="DA2" s="1253"/>
      <c r="DB2" s="1251" t="s">
        <v>88</v>
      </c>
      <c r="DC2" s="1252"/>
      <c r="DD2" s="1253"/>
      <c r="DE2" s="1251" t="s">
        <v>88</v>
      </c>
      <c r="DF2" s="1252"/>
      <c r="DG2" s="1253"/>
      <c r="DH2" s="1251" t="s">
        <v>88</v>
      </c>
      <c r="DI2" s="1252"/>
      <c r="DJ2" s="1253"/>
      <c r="DK2" s="1251" t="s">
        <v>88</v>
      </c>
      <c r="DL2" s="1252"/>
      <c r="DM2" s="1253"/>
      <c r="DN2" s="1248" t="s">
        <v>85</v>
      </c>
      <c r="DO2" s="1249"/>
      <c r="DP2" s="1250"/>
      <c r="DQ2" s="1248" t="s">
        <v>46</v>
      </c>
      <c r="DR2" s="1249"/>
      <c r="DS2" s="1250"/>
      <c r="DT2" s="1248">
        <v>84031</v>
      </c>
      <c r="DU2" s="1249"/>
      <c r="DV2" s="1250"/>
      <c r="DW2" s="1248">
        <v>900020</v>
      </c>
      <c r="DX2" s="1249"/>
      <c r="DY2" s="1250"/>
      <c r="DZ2" s="1262">
        <v>900020</v>
      </c>
      <c r="EA2" s="1263"/>
      <c r="EB2" s="1264"/>
      <c r="EC2" s="1258"/>
      <c r="ED2" s="1259"/>
      <c r="EE2" s="1259"/>
      <c r="EF2" s="1258"/>
      <c r="EG2" s="1259"/>
      <c r="EH2" s="1259"/>
      <c r="EI2" s="1258"/>
      <c r="EJ2" s="1259"/>
      <c r="EK2" s="1259"/>
    </row>
    <row r="3" spans="1:141" customFormat="1" ht="36" customHeight="1" thickBot="1">
      <c r="A3" s="1291"/>
      <c r="B3" s="1292"/>
      <c r="C3" s="998" t="s">
        <v>162</v>
      </c>
      <c r="D3" s="841" t="s">
        <v>48</v>
      </c>
      <c r="E3" s="841" t="s">
        <v>49</v>
      </c>
      <c r="F3" s="841" t="s">
        <v>50</v>
      </c>
      <c r="G3" s="1242" t="s">
        <v>51</v>
      </c>
      <c r="H3" s="1254"/>
      <c r="I3" s="1255"/>
      <c r="J3" s="1242" t="s">
        <v>52</v>
      </c>
      <c r="K3" s="1254"/>
      <c r="L3" s="1255"/>
      <c r="M3" s="1242" t="s">
        <v>53</v>
      </c>
      <c r="N3" s="1254"/>
      <c r="O3" s="1255"/>
      <c r="P3" s="1242" t="s">
        <v>54</v>
      </c>
      <c r="Q3" s="1254"/>
      <c r="R3" s="1255"/>
      <c r="S3" s="1274"/>
      <c r="T3" s="1275"/>
      <c r="U3" s="1276"/>
      <c r="V3" s="1242" t="s">
        <v>57</v>
      </c>
      <c r="W3" s="1254"/>
      <c r="X3" s="1255"/>
      <c r="Y3" s="1242" t="s">
        <v>58</v>
      </c>
      <c r="Z3" s="1254"/>
      <c r="AA3" s="1255"/>
      <c r="AB3" s="1242" t="s">
        <v>59</v>
      </c>
      <c r="AC3" s="1254"/>
      <c r="AD3" s="1255"/>
      <c r="AE3" s="1242" t="s">
        <v>60</v>
      </c>
      <c r="AF3" s="1254"/>
      <c r="AG3" s="1255"/>
      <c r="AH3" s="841" t="s">
        <v>61</v>
      </c>
      <c r="AI3" s="841" t="s">
        <v>62</v>
      </c>
      <c r="AJ3" s="841" t="s">
        <v>63</v>
      </c>
      <c r="AK3" s="1242" t="s">
        <v>64</v>
      </c>
      <c r="AL3" s="1254"/>
      <c r="AM3" s="1255"/>
      <c r="AN3" s="1242" t="s">
        <v>65</v>
      </c>
      <c r="AO3" s="1254"/>
      <c r="AP3" s="1255"/>
      <c r="AQ3" s="1242" t="s">
        <v>66</v>
      </c>
      <c r="AR3" s="1254"/>
      <c r="AS3" s="1255"/>
      <c r="AT3" s="1242" t="s">
        <v>67</v>
      </c>
      <c r="AU3" s="1254"/>
      <c r="AV3" s="1255"/>
      <c r="AW3" s="1242" t="s">
        <v>68</v>
      </c>
      <c r="AX3" s="1254"/>
      <c r="AY3" s="1255"/>
      <c r="AZ3" s="841" t="s">
        <v>69</v>
      </c>
      <c r="BA3" s="841" t="s">
        <v>70</v>
      </c>
      <c r="BB3" s="842"/>
      <c r="BC3" s="1242" t="s">
        <v>71</v>
      </c>
      <c r="BD3" s="1254"/>
      <c r="BE3" s="1255"/>
      <c r="BF3" s="1242" t="s">
        <v>72</v>
      </c>
      <c r="BG3" s="1254"/>
      <c r="BH3" s="1255"/>
      <c r="BI3" s="841" t="s">
        <v>73</v>
      </c>
      <c r="BJ3" s="841" t="s">
        <v>74</v>
      </c>
      <c r="BK3" s="841" t="s">
        <v>75</v>
      </c>
      <c r="BL3" s="1242" t="s">
        <v>76</v>
      </c>
      <c r="BM3" s="1254"/>
      <c r="BN3" s="1255"/>
      <c r="BO3" s="1268" t="s">
        <v>171</v>
      </c>
      <c r="BP3" s="1277"/>
      <c r="BQ3" s="1278"/>
      <c r="BR3" s="1268" t="s">
        <v>187</v>
      </c>
      <c r="BS3" s="1277"/>
      <c r="BT3" s="1278"/>
      <c r="BU3" s="841" t="s">
        <v>77</v>
      </c>
      <c r="BV3" s="841" t="s">
        <v>78</v>
      </c>
      <c r="BW3" s="842"/>
      <c r="BX3" s="1242" t="s">
        <v>79</v>
      </c>
      <c r="BY3" s="1254"/>
      <c r="BZ3" s="1255"/>
      <c r="CA3" s="1268" t="s">
        <v>188</v>
      </c>
      <c r="CB3" s="1277"/>
      <c r="CC3" s="1278"/>
      <c r="CD3" s="1268" t="s">
        <v>188</v>
      </c>
      <c r="CE3" s="1277"/>
      <c r="CF3" s="1278"/>
      <c r="CG3" s="841" t="s">
        <v>77</v>
      </c>
      <c r="CH3" s="841" t="s">
        <v>78</v>
      </c>
      <c r="CI3" s="842"/>
      <c r="CJ3" s="1242" t="s">
        <v>79</v>
      </c>
      <c r="CK3" s="1254"/>
      <c r="CL3" s="1255"/>
      <c r="CM3" s="1268" t="s">
        <v>189</v>
      </c>
      <c r="CN3" s="1277"/>
      <c r="CO3" s="1278"/>
      <c r="CP3" s="1242" t="s">
        <v>190</v>
      </c>
      <c r="CQ3" s="1243"/>
      <c r="CR3" s="1244"/>
      <c r="CS3" s="1242" t="s">
        <v>191</v>
      </c>
      <c r="CT3" s="1243"/>
      <c r="CU3" s="1244"/>
      <c r="CV3" s="1242" t="s">
        <v>192</v>
      </c>
      <c r="CW3" s="1243"/>
      <c r="CX3" s="1244"/>
      <c r="CY3" s="1242" t="s">
        <v>193</v>
      </c>
      <c r="CZ3" s="1243"/>
      <c r="DA3" s="1244"/>
      <c r="DB3" s="1242" t="s">
        <v>194</v>
      </c>
      <c r="DC3" s="1243"/>
      <c r="DD3" s="1244"/>
      <c r="DE3" s="1242" t="s">
        <v>195</v>
      </c>
      <c r="DF3" s="1243"/>
      <c r="DG3" s="1244"/>
      <c r="DH3" s="1242" t="s">
        <v>196</v>
      </c>
      <c r="DI3" s="1243"/>
      <c r="DJ3" s="1244"/>
      <c r="DK3" s="1242" t="s">
        <v>172</v>
      </c>
      <c r="DL3" s="1243"/>
      <c r="DM3" s="1244"/>
      <c r="DN3" s="1268" t="s">
        <v>81</v>
      </c>
      <c r="DO3" s="1269"/>
      <c r="DP3" s="1270"/>
      <c r="DQ3" s="1242" t="s">
        <v>82</v>
      </c>
      <c r="DR3" s="1254"/>
      <c r="DS3" s="1255"/>
      <c r="DT3" s="1242" t="s">
        <v>83</v>
      </c>
      <c r="DU3" s="1254"/>
      <c r="DV3" s="1255"/>
      <c r="DW3" s="1293" t="s">
        <v>197</v>
      </c>
      <c r="DX3" s="1294"/>
      <c r="DY3" s="1295"/>
      <c r="DZ3" s="1265" t="s">
        <v>199</v>
      </c>
      <c r="EA3" s="1266"/>
      <c r="EB3" s="1267"/>
      <c r="EC3" s="1296"/>
      <c r="ED3" s="1297"/>
      <c r="EE3" s="1297"/>
      <c r="EF3" s="1260"/>
      <c r="EG3" s="1261"/>
      <c r="EH3" s="1261"/>
      <c r="EI3" s="1260"/>
      <c r="EJ3" s="1261"/>
      <c r="EK3" s="1261"/>
    </row>
    <row r="4" spans="1:141" customFormat="1" ht="24.75" customHeight="1" thickBot="1">
      <c r="A4" s="999"/>
      <c r="B4" s="694"/>
      <c r="C4" s="694"/>
      <c r="D4" s="562"/>
      <c r="E4" s="562"/>
      <c r="F4" s="562"/>
      <c r="G4" s="1283"/>
      <c r="H4" s="1259"/>
      <c r="I4" s="1284"/>
      <c r="J4" s="1283"/>
      <c r="K4" s="1259"/>
      <c r="L4" s="1284"/>
      <c r="P4" s="1283"/>
      <c r="Q4" s="1259"/>
      <c r="R4" s="1284"/>
      <c r="S4" s="1245" t="s">
        <v>84</v>
      </c>
      <c r="T4" s="1246"/>
      <c r="U4" s="1247"/>
      <c r="V4" s="834" t="s">
        <v>84</v>
      </c>
      <c r="W4" s="843"/>
      <c r="X4" s="835" t="s">
        <v>1018</v>
      </c>
      <c r="Y4" s="834" t="s">
        <v>84</v>
      </c>
      <c r="Z4" s="843"/>
      <c r="AA4" s="835" t="s">
        <v>1018</v>
      </c>
      <c r="AB4" s="834" t="s">
        <v>84</v>
      </c>
      <c r="AC4" s="843"/>
      <c r="AD4" s="835" t="s">
        <v>1018</v>
      </c>
      <c r="AE4" s="834" t="s">
        <v>84</v>
      </c>
      <c r="AF4" s="843"/>
      <c r="AG4" s="835" t="s">
        <v>1018</v>
      </c>
      <c r="AH4" s="836" t="s">
        <v>84</v>
      </c>
      <c r="AI4" s="836"/>
      <c r="AJ4" s="836"/>
      <c r="AK4" s="834" t="s">
        <v>84</v>
      </c>
      <c r="AL4" s="843"/>
      <c r="AM4" s="835" t="s">
        <v>1018</v>
      </c>
      <c r="AN4" s="834" t="s">
        <v>84</v>
      </c>
      <c r="AO4" s="843"/>
      <c r="AP4" s="835" t="s">
        <v>1018</v>
      </c>
      <c r="AQ4" s="834" t="s">
        <v>84</v>
      </c>
      <c r="AR4" s="843"/>
      <c r="AS4" s="835" t="s">
        <v>1018</v>
      </c>
      <c r="AT4" s="834" t="s">
        <v>84</v>
      </c>
      <c r="AU4" s="843"/>
      <c r="AV4" s="835" t="s">
        <v>1018</v>
      </c>
      <c r="AW4" s="834" t="s">
        <v>84</v>
      </c>
      <c r="AX4" s="843"/>
      <c r="AY4" s="835" t="s">
        <v>1018</v>
      </c>
      <c r="AZ4" s="836" t="s">
        <v>84</v>
      </c>
      <c r="BA4" s="836"/>
      <c r="BB4" s="836"/>
      <c r="BC4" s="834" t="s">
        <v>84</v>
      </c>
      <c r="BD4" s="843"/>
      <c r="BE4" s="835" t="s">
        <v>1018</v>
      </c>
      <c r="BF4" s="834" t="s">
        <v>84</v>
      </c>
      <c r="BG4" s="843"/>
      <c r="BH4" s="835" t="s">
        <v>1018</v>
      </c>
      <c r="BI4" s="836" t="s">
        <v>84</v>
      </c>
      <c r="BJ4" s="836"/>
      <c r="BK4" s="836"/>
      <c r="BL4" s="834" t="s">
        <v>84</v>
      </c>
      <c r="BM4" s="843"/>
      <c r="BN4" s="835" t="s">
        <v>1018</v>
      </c>
      <c r="BO4" s="1245" t="s">
        <v>84</v>
      </c>
      <c r="BP4" s="1246"/>
      <c r="BQ4" s="1247"/>
      <c r="BR4" s="1245" t="s">
        <v>84</v>
      </c>
      <c r="BS4" s="1246"/>
      <c r="BT4" s="1247"/>
      <c r="BU4" s="836" t="s">
        <v>84</v>
      </c>
      <c r="BV4" s="836"/>
      <c r="BW4" s="836"/>
      <c r="BX4" s="834" t="s">
        <v>84</v>
      </c>
      <c r="BY4" s="843"/>
      <c r="BZ4" s="835" t="s">
        <v>1018</v>
      </c>
      <c r="CA4" s="1245" t="s">
        <v>84</v>
      </c>
      <c r="CB4" s="1246"/>
      <c r="CC4" s="1247"/>
      <c r="CD4" s="1245" t="s">
        <v>84</v>
      </c>
      <c r="CE4" s="1246"/>
      <c r="CF4" s="1247"/>
      <c r="CG4" s="836" t="s">
        <v>84</v>
      </c>
      <c r="CH4" s="836"/>
      <c r="CI4" s="836"/>
      <c r="CJ4" s="834" t="s">
        <v>84</v>
      </c>
      <c r="CK4" s="843"/>
      <c r="CL4" s="835" t="s">
        <v>1018</v>
      </c>
      <c r="CM4" s="1245" t="s">
        <v>84</v>
      </c>
      <c r="CN4" s="1246"/>
      <c r="CO4" s="1247"/>
      <c r="CP4" s="1245" t="s">
        <v>84</v>
      </c>
      <c r="CQ4" s="1246"/>
      <c r="CR4" s="1247"/>
      <c r="CS4" s="1245" t="s">
        <v>84</v>
      </c>
      <c r="CT4" s="1246"/>
      <c r="CU4" s="1247"/>
      <c r="CV4" s="1245" t="s">
        <v>84</v>
      </c>
      <c r="CW4" s="1246"/>
      <c r="CX4" s="1247"/>
      <c r="CY4" s="1245" t="s">
        <v>84</v>
      </c>
      <c r="CZ4" s="1246"/>
      <c r="DA4" s="1247"/>
      <c r="DB4" s="1245" t="s">
        <v>84</v>
      </c>
      <c r="DC4" s="1246"/>
      <c r="DD4" s="1247"/>
      <c r="DE4" s="1245" t="s">
        <v>84</v>
      </c>
      <c r="DF4" s="1246"/>
      <c r="DG4" s="1247"/>
      <c r="DH4" s="1245" t="s">
        <v>84</v>
      </c>
      <c r="DI4" s="1246"/>
      <c r="DJ4" s="1247"/>
      <c r="DK4" s="1245" t="s">
        <v>84</v>
      </c>
      <c r="DL4" s="1246"/>
      <c r="DM4" s="1247"/>
      <c r="DN4" s="1245" t="s">
        <v>84</v>
      </c>
      <c r="DO4" s="1246"/>
      <c r="DP4" s="1247"/>
      <c r="DQ4" s="834" t="s">
        <v>84</v>
      </c>
      <c r="DR4" s="843"/>
      <c r="DS4" s="835" t="s">
        <v>1018</v>
      </c>
      <c r="DT4" s="834" t="s">
        <v>84</v>
      </c>
      <c r="DU4" s="843"/>
      <c r="DV4" s="835" t="s">
        <v>1018</v>
      </c>
      <c r="DW4" s="834" t="s">
        <v>84</v>
      </c>
      <c r="DX4" s="843"/>
      <c r="DY4" s="835" t="s">
        <v>1018</v>
      </c>
      <c r="DZ4" s="844" t="s">
        <v>84</v>
      </c>
      <c r="EA4" s="845"/>
      <c r="EB4" s="835" t="s">
        <v>1018</v>
      </c>
      <c r="EC4" s="563"/>
      <c r="ED4" s="564"/>
      <c r="EE4" s="565"/>
      <c r="EF4" s="563"/>
      <c r="EG4" s="564"/>
      <c r="EH4" s="565"/>
      <c r="EI4" s="563"/>
      <c r="EJ4" s="564"/>
      <c r="EK4" s="565"/>
    </row>
    <row r="5" spans="1:141" customFormat="1" ht="13.5" customHeight="1" thickBot="1">
      <c r="A5" s="1285" t="s">
        <v>980</v>
      </c>
      <c r="B5" s="1286"/>
      <c r="C5" s="1001" t="s">
        <v>878</v>
      </c>
      <c r="D5" s="847" t="s">
        <v>84</v>
      </c>
      <c r="E5" s="847"/>
      <c r="F5" s="847"/>
      <c r="G5" s="1279" t="s">
        <v>84</v>
      </c>
      <c r="H5" s="1280"/>
      <c r="I5" s="1281" t="s">
        <v>1018</v>
      </c>
      <c r="J5" s="1279" t="s">
        <v>84</v>
      </c>
      <c r="K5" s="1280"/>
      <c r="L5" s="1281" t="s">
        <v>1018</v>
      </c>
      <c r="M5" s="1279" t="s">
        <v>84</v>
      </c>
      <c r="N5" s="1280"/>
      <c r="O5" s="1281" t="s">
        <v>1018</v>
      </c>
      <c r="P5" s="1279" t="s">
        <v>84</v>
      </c>
      <c r="Q5" s="1280"/>
      <c r="R5" s="1281" t="s">
        <v>1018</v>
      </c>
      <c r="S5" s="848" t="s">
        <v>1019</v>
      </c>
      <c r="T5" s="849" t="s">
        <v>1020</v>
      </c>
      <c r="U5" s="850" t="s">
        <v>1018</v>
      </c>
      <c r="V5" s="851" t="s">
        <v>1019</v>
      </c>
      <c r="W5" s="852" t="s">
        <v>1020</v>
      </c>
      <c r="X5" s="839"/>
      <c r="Y5" s="851" t="s">
        <v>1019</v>
      </c>
      <c r="Z5" s="852" t="s">
        <v>1020</v>
      </c>
      <c r="AA5" s="839"/>
      <c r="AB5" s="851" t="s">
        <v>1019</v>
      </c>
      <c r="AC5" s="852" t="s">
        <v>1020</v>
      </c>
      <c r="AD5" s="839"/>
      <c r="AE5" s="851" t="s">
        <v>1019</v>
      </c>
      <c r="AF5" s="852" t="s">
        <v>1020</v>
      </c>
      <c r="AG5" s="839"/>
      <c r="AH5" s="853" t="s">
        <v>1019</v>
      </c>
      <c r="AI5" s="853" t="s">
        <v>1020</v>
      </c>
      <c r="AJ5" s="853" t="s">
        <v>1018</v>
      </c>
      <c r="AK5" s="851" t="s">
        <v>1019</v>
      </c>
      <c r="AL5" s="852" t="s">
        <v>1020</v>
      </c>
      <c r="AM5" s="839"/>
      <c r="AN5" s="851" t="s">
        <v>1019</v>
      </c>
      <c r="AO5" s="852" t="s">
        <v>1020</v>
      </c>
      <c r="AP5" s="839"/>
      <c r="AQ5" s="851" t="s">
        <v>1019</v>
      </c>
      <c r="AR5" s="852" t="s">
        <v>1020</v>
      </c>
      <c r="AS5" s="839"/>
      <c r="AT5" s="851" t="s">
        <v>1019</v>
      </c>
      <c r="AU5" s="852" t="s">
        <v>1020</v>
      </c>
      <c r="AV5" s="839"/>
      <c r="AW5" s="851" t="s">
        <v>1019</v>
      </c>
      <c r="AX5" s="852" t="s">
        <v>1020</v>
      </c>
      <c r="AY5" s="839"/>
      <c r="AZ5" s="853" t="s">
        <v>1019</v>
      </c>
      <c r="BA5" s="853" t="s">
        <v>1020</v>
      </c>
      <c r="BB5" s="853" t="s">
        <v>1018</v>
      </c>
      <c r="BC5" s="851" t="s">
        <v>1019</v>
      </c>
      <c r="BD5" s="852" t="s">
        <v>1020</v>
      </c>
      <c r="BE5" s="839"/>
      <c r="BF5" s="851" t="s">
        <v>1019</v>
      </c>
      <c r="BG5" s="852" t="s">
        <v>1020</v>
      </c>
      <c r="BH5" s="839"/>
      <c r="BI5" s="853" t="s">
        <v>1019</v>
      </c>
      <c r="BJ5" s="853" t="s">
        <v>1020</v>
      </c>
      <c r="BK5" s="853" t="s">
        <v>1018</v>
      </c>
      <c r="BL5" s="851" t="s">
        <v>1019</v>
      </c>
      <c r="BM5" s="852" t="s">
        <v>1020</v>
      </c>
      <c r="BN5" s="839"/>
      <c r="BO5" s="848" t="s">
        <v>1019</v>
      </c>
      <c r="BP5" s="849" t="s">
        <v>1020</v>
      </c>
      <c r="BQ5" s="850" t="s">
        <v>1018</v>
      </c>
      <c r="BR5" s="848" t="s">
        <v>1019</v>
      </c>
      <c r="BS5" s="849" t="s">
        <v>1020</v>
      </c>
      <c r="BT5" s="850" t="s">
        <v>1018</v>
      </c>
      <c r="BU5" s="853" t="s">
        <v>1019</v>
      </c>
      <c r="BV5" s="853" t="s">
        <v>1020</v>
      </c>
      <c r="BW5" s="853" t="s">
        <v>1018</v>
      </c>
      <c r="BX5" s="851" t="s">
        <v>1019</v>
      </c>
      <c r="BY5" s="852" t="s">
        <v>1020</v>
      </c>
      <c r="BZ5" s="839"/>
      <c r="CA5" s="854" t="s">
        <v>1019</v>
      </c>
      <c r="CB5" s="849" t="s">
        <v>1020</v>
      </c>
      <c r="CC5" s="850" t="s">
        <v>1018</v>
      </c>
      <c r="CD5" s="848" t="s">
        <v>1019</v>
      </c>
      <c r="CE5" s="849" t="s">
        <v>1020</v>
      </c>
      <c r="CF5" s="850" t="s">
        <v>1018</v>
      </c>
      <c r="CG5" s="853" t="s">
        <v>1019</v>
      </c>
      <c r="CH5" s="853" t="s">
        <v>1020</v>
      </c>
      <c r="CI5" s="853" t="s">
        <v>1018</v>
      </c>
      <c r="CJ5" s="851" t="s">
        <v>1019</v>
      </c>
      <c r="CK5" s="852" t="s">
        <v>1020</v>
      </c>
      <c r="CL5" s="839"/>
      <c r="CM5" s="854" t="s">
        <v>1019</v>
      </c>
      <c r="CN5" s="849" t="s">
        <v>1020</v>
      </c>
      <c r="CO5" s="850" t="s">
        <v>1018</v>
      </c>
      <c r="CP5" s="848" t="s">
        <v>1019</v>
      </c>
      <c r="CQ5" s="849" t="s">
        <v>1020</v>
      </c>
      <c r="CR5" s="850" t="s">
        <v>1018</v>
      </c>
      <c r="CS5" s="848" t="s">
        <v>1019</v>
      </c>
      <c r="CT5" s="849" t="s">
        <v>1020</v>
      </c>
      <c r="CU5" s="850" t="s">
        <v>1018</v>
      </c>
      <c r="CV5" s="848" t="s">
        <v>1019</v>
      </c>
      <c r="CW5" s="849" t="s">
        <v>1020</v>
      </c>
      <c r="CX5" s="850" t="s">
        <v>1018</v>
      </c>
      <c r="CY5" s="848" t="s">
        <v>1019</v>
      </c>
      <c r="CZ5" s="849" t="s">
        <v>1020</v>
      </c>
      <c r="DA5" s="850" t="s">
        <v>1018</v>
      </c>
      <c r="DB5" s="848" t="s">
        <v>1019</v>
      </c>
      <c r="DC5" s="849" t="s">
        <v>1020</v>
      </c>
      <c r="DD5" s="850" t="s">
        <v>1018</v>
      </c>
      <c r="DE5" s="848" t="s">
        <v>1019</v>
      </c>
      <c r="DF5" s="849" t="s">
        <v>1020</v>
      </c>
      <c r="DG5" s="850" t="s">
        <v>1018</v>
      </c>
      <c r="DH5" s="848" t="s">
        <v>1019</v>
      </c>
      <c r="DI5" s="849" t="s">
        <v>1020</v>
      </c>
      <c r="DJ5" s="850" t="s">
        <v>1018</v>
      </c>
      <c r="DK5" s="848" t="s">
        <v>1019</v>
      </c>
      <c r="DL5" s="849" t="s">
        <v>1020</v>
      </c>
      <c r="DM5" s="855" t="s">
        <v>1018</v>
      </c>
      <c r="DN5" s="856" t="s">
        <v>1019</v>
      </c>
      <c r="DO5" s="849" t="s">
        <v>1020</v>
      </c>
      <c r="DP5" s="850" t="s">
        <v>1018</v>
      </c>
      <c r="DQ5" s="851" t="s">
        <v>1019</v>
      </c>
      <c r="DR5" s="852" t="s">
        <v>1020</v>
      </c>
      <c r="DS5" s="839"/>
      <c r="DT5" s="857" t="s">
        <v>1019</v>
      </c>
      <c r="DU5" s="852" t="s">
        <v>1020</v>
      </c>
      <c r="DV5" s="839"/>
      <c r="DW5" s="857" t="s">
        <v>1019</v>
      </c>
      <c r="DX5" s="852" t="s">
        <v>1020</v>
      </c>
      <c r="DY5" s="839"/>
      <c r="DZ5" s="857" t="s">
        <v>1019</v>
      </c>
      <c r="EA5" s="852" t="s">
        <v>1020</v>
      </c>
      <c r="EB5" s="840"/>
      <c r="EC5" s="566"/>
      <c r="ED5" s="567"/>
      <c r="EE5" s="562"/>
      <c r="EF5" s="566"/>
      <c r="EG5" s="567"/>
      <c r="EH5" s="562"/>
      <c r="EI5" s="566"/>
      <c r="EJ5" s="567"/>
      <c r="EK5" s="562"/>
    </row>
    <row r="6" spans="1:141" customFormat="1" ht="13.5" thickBot="1">
      <c r="A6" s="1000"/>
      <c r="B6" s="1000">
        <v>1</v>
      </c>
      <c r="C6" s="1002">
        <v>2</v>
      </c>
      <c r="D6" s="858" t="s">
        <v>1019</v>
      </c>
      <c r="E6" s="858" t="s">
        <v>1020</v>
      </c>
      <c r="F6" s="858" t="s">
        <v>1018</v>
      </c>
      <c r="G6" s="859" t="s">
        <v>1019</v>
      </c>
      <c r="H6" s="860" t="s">
        <v>1020</v>
      </c>
      <c r="I6" s="1282"/>
      <c r="J6" s="859" t="s">
        <v>1019</v>
      </c>
      <c r="K6" s="860" t="s">
        <v>1020</v>
      </c>
      <c r="L6" s="1282"/>
      <c r="M6" s="859" t="s">
        <v>1019</v>
      </c>
      <c r="N6" s="860" t="s">
        <v>1020</v>
      </c>
      <c r="O6" s="1282"/>
      <c r="P6" s="859" t="s">
        <v>1019</v>
      </c>
      <c r="Q6" s="860" t="s">
        <v>1020</v>
      </c>
      <c r="R6" s="1282"/>
      <c r="S6" s="861"/>
      <c r="T6" s="861"/>
      <c r="U6" s="861"/>
      <c r="V6" s="862">
        <v>4</v>
      </c>
      <c r="W6" s="863"/>
      <c r="X6" s="863"/>
      <c r="Y6" s="862">
        <v>4</v>
      </c>
      <c r="Z6" s="863"/>
      <c r="AA6" s="863"/>
      <c r="AB6" s="862">
        <v>4</v>
      </c>
      <c r="AC6" s="863"/>
      <c r="AD6" s="863"/>
      <c r="AE6" s="862">
        <v>4</v>
      </c>
      <c r="AF6" s="863"/>
      <c r="AG6" s="863"/>
      <c r="AH6" s="864"/>
      <c r="AI6" s="864"/>
      <c r="AJ6" s="864"/>
      <c r="AK6" s="862">
        <v>4</v>
      </c>
      <c r="AL6" s="863"/>
      <c r="AM6" s="863"/>
      <c r="AN6" s="862">
        <v>4</v>
      </c>
      <c r="AO6" s="863"/>
      <c r="AP6" s="863"/>
      <c r="AQ6" s="862">
        <v>4</v>
      </c>
      <c r="AR6" s="863"/>
      <c r="AS6" s="863"/>
      <c r="AT6" s="862">
        <v>4</v>
      </c>
      <c r="AU6" s="863"/>
      <c r="AV6" s="863"/>
      <c r="AW6" s="862">
        <v>4</v>
      </c>
      <c r="AX6" s="863"/>
      <c r="AY6" s="863"/>
      <c r="AZ6" s="864"/>
      <c r="BA6" s="864"/>
      <c r="BB6" s="864"/>
      <c r="BC6" s="862">
        <v>4</v>
      </c>
      <c r="BD6" s="863"/>
      <c r="BE6" s="863"/>
      <c r="BF6" s="862">
        <v>4</v>
      </c>
      <c r="BG6" s="863"/>
      <c r="BH6" s="863"/>
      <c r="BI6" s="864"/>
      <c r="BJ6" s="864"/>
      <c r="BK6" s="864"/>
      <c r="BL6" s="862">
        <v>4</v>
      </c>
      <c r="BM6" s="863"/>
      <c r="BN6" s="863"/>
      <c r="BO6" s="862"/>
      <c r="BP6" s="863"/>
      <c r="BQ6" s="863"/>
      <c r="BR6" s="862"/>
      <c r="BS6" s="863"/>
      <c r="BT6" s="863"/>
      <c r="BU6" s="864"/>
      <c r="BV6" s="864"/>
      <c r="BW6" s="864"/>
      <c r="BX6" s="862">
        <v>4</v>
      </c>
      <c r="BY6" s="863"/>
      <c r="BZ6" s="863"/>
      <c r="CA6" s="862"/>
      <c r="CB6" s="863"/>
      <c r="CC6" s="863"/>
      <c r="CD6" s="862"/>
      <c r="CE6" s="863"/>
      <c r="CF6" s="863"/>
      <c r="CG6" s="864"/>
      <c r="CH6" s="864"/>
      <c r="CI6" s="864"/>
      <c r="CJ6" s="862">
        <v>4</v>
      </c>
      <c r="CK6" s="863"/>
      <c r="CL6" s="863"/>
      <c r="CM6" s="862"/>
      <c r="CN6" s="863"/>
      <c r="CO6" s="863"/>
      <c r="CP6" s="862"/>
      <c r="CQ6" s="863"/>
      <c r="CR6" s="863"/>
      <c r="CS6" s="862"/>
      <c r="CT6" s="863"/>
      <c r="CU6" s="863"/>
      <c r="CV6" s="862"/>
      <c r="CW6" s="863"/>
      <c r="CX6" s="863"/>
      <c r="CY6" s="862"/>
      <c r="CZ6" s="863"/>
      <c r="DA6" s="863"/>
      <c r="DB6" s="864"/>
      <c r="DC6" s="864"/>
      <c r="DD6" s="864"/>
      <c r="DE6" s="864"/>
      <c r="DF6" s="864"/>
      <c r="DG6" s="864"/>
      <c r="DH6" s="864"/>
      <c r="DI6" s="864"/>
      <c r="DJ6" s="864"/>
      <c r="DK6" s="864"/>
      <c r="DL6" s="864"/>
      <c r="DM6" s="865"/>
      <c r="DN6" s="862"/>
      <c r="DO6" s="863"/>
      <c r="DP6" s="863"/>
      <c r="DQ6" s="862">
        <v>4</v>
      </c>
      <c r="DR6" s="863"/>
      <c r="DS6" s="863"/>
      <c r="DT6" s="863"/>
      <c r="DU6" s="863"/>
      <c r="DV6" s="863"/>
      <c r="DW6" s="863"/>
      <c r="DX6" s="863"/>
      <c r="DY6" s="863"/>
      <c r="DZ6" s="861"/>
      <c r="EA6" s="861"/>
      <c r="EB6" s="866"/>
      <c r="EC6" s="744"/>
      <c r="ED6" s="744"/>
      <c r="EE6" s="744"/>
      <c r="EF6" s="744"/>
      <c r="EG6" s="744"/>
      <c r="EH6" s="744"/>
      <c r="EI6" s="744"/>
      <c r="EJ6" s="568"/>
      <c r="EK6" s="568"/>
    </row>
    <row r="7" spans="1:141" customFormat="1" ht="13.5" thickBot="1">
      <c r="A7" s="1002">
        <v>1</v>
      </c>
      <c r="B7" s="1003"/>
      <c r="C7" s="1004" t="s">
        <v>879</v>
      </c>
      <c r="D7" s="402"/>
      <c r="E7" s="402"/>
      <c r="F7" s="402"/>
      <c r="G7" s="402">
        <v>4</v>
      </c>
      <c r="H7" s="846"/>
      <c r="I7" s="846"/>
      <c r="J7" s="402">
        <v>4</v>
      </c>
      <c r="K7" s="846"/>
      <c r="L7" s="846"/>
      <c r="M7" s="402">
        <v>4</v>
      </c>
      <c r="N7" s="846"/>
      <c r="O7" s="846"/>
      <c r="P7" s="402">
        <v>4</v>
      </c>
      <c r="Q7" s="846"/>
      <c r="R7" s="846"/>
      <c r="S7" s="867"/>
      <c r="T7" s="867"/>
      <c r="U7" s="867"/>
      <c r="V7" s="867"/>
      <c r="W7" s="868"/>
      <c r="X7" s="868"/>
      <c r="Y7" s="867"/>
      <c r="Z7" s="868"/>
      <c r="AA7" s="868"/>
      <c r="AB7" s="867"/>
      <c r="AC7" s="868"/>
      <c r="AD7" s="868"/>
      <c r="AE7" s="867"/>
      <c r="AF7" s="868"/>
      <c r="AG7" s="868"/>
      <c r="AH7" s="868"/>
      <c r="AI7" s="868"/>
      <c r="AJ7" s="868"/>
      <c r="AK7" s="867"/>
      <c r="AL7" s="868"/>
      <c r="AM7" s="868"/>
      <c r="AN7" s="867"/>
      <c r="AO7" s="868"/>
      <c r="AP7" s="868"/>
      <c r="AQ7" s="867"/>
      <c r="AR7" s="868"/>
      <c r="AS7" s="868"/>
      <c r="AT7" s="867"/>
      <c r="AU7" s="868"/>
      <c r="AV7" s="868"/>
      <c r="AW7" s="867"/>
      <c r="AX7" s="868"/>
      <c r="AY7" s="868"/>
      <c r="AZ7" s="868"/>
      <c r="BA7" s="868"/>
      <c r="BB7" s="868"/>
      <c r="BC7" s="867"/>
      <c r="BD7" s="868"/>
      <c r="BE7" s="868"/>
      <c r="BF7" s="867"/>
      <c r="BG7" s="868"/>
      <c r="BH7" s="868"/>
      <c r="BI7" s="868"/>
      <c r="BJ7" s="868"/>
      <c r="BK7" s="868"/>
      <c r="BL7" s="867"/>
      <c r="BM7" s="868"/>
      <c r="BN7" s="868"/>
      <c r="BO7" s="867"/>
      <c r="BP7" s="868"/>
      <c r="BQ7" s="868"/>
      <c r="BR7" s="867"/>
      <c r="BS7" s="868"/>
      <c r="BT7" s="868"/>
      <c r="BU7" s="868"/>
      <c r="BV7" s="868"/>
      <c r="BW7" s="868"/>
      <c r="BX7" s="867"/>
      <c r="BY7" s="868"/>
      <c r="BZ7" s="787"/>
      <c r="CA7" s="867"/>
      <c r="CB7" s="868"/>
      <c r="CC7" s="868"/>
      <c r="CD7" s="867"/>
      <c r="CE7" s="868"/>
      <c r="CF7" s="868"/>
      <c r="CG7" s="868"/>
      <c r="CH7" s="868"/>
      <c r="CI7" s="868"/>
      <c r="CJ7" s="867"/>
      <c r="CK7" s="868"/>
      <c r="CL7" s="787"/>
      <c r="CM7" s="867"/>
      <c r="CN7" s="868"/>
      <c r="CO7" s="868"/>
      <c r="CP7" s="867"/>
      <c r="CQ7" s="868"/>
      <c r="CR7" s="868"/>
      <c r="CS7" s="867"/>
      <c r="CT7" s="868"/>
      <c r="CU7" s="868"/>
      <c r="CV7" s="867"/>
      <c r="CW7" s="868"/>
      <c r="CX7" s="868"/>
      <c r="CY7" s="867"/>
      <c r="CZ7" s="869"/>
      <c r="DA7" s="868"/>
      <c r="DB7" s="868"/>
      <c r="DC7" s="868"/>
      <c r="DD7" s="868"/>
      <c r="DE7" s="868"/>
      <c r="DF7" s="868"/>
      <c r="DG7" s="868"/>
      <c r="DH7" s="868"/>
      <c r="DI7" s="868"/>
      <c r="DJ7" s="868"/>
      <c r="DK7" s="868"/>
      <c r="DL7" s="868"/>
      <c r="DM7" s="870"/>
      <c r="DN7" s="867"/>
      <c r="DO7" s="868"/>
      <c r="DP7" s="868"/>
      <c r="DQ7" s="867"/>
      <c r="DR7" s="868"/>
      <c r="DS7" s="868"/>
      <c r="DT7" s="868"/>
      <c r="DU7" s="868"/>
      <c r="DV7" s="868"/>
      <c r="DW7" s="868"/>
      <c r="DX7" s="868"/>
      <c r="DY7" s="868"/>
      <c r="DZ7" s="867"/>
      <c r="EA7" s="867"/>
      <c r="EB7" s="867"/>
      <c r="EC7" s="744"/>
      <c r="ED7" s="744"/>
      <c r="EE7" s="744"/>
      <c r="EF7" s="744"/>
      <c r="EG7" s="744"/>
      <c r="EH7" s="744"/>
      <c r="EI7" s="744"/>
      <c r="EJ7" s="568"/>
      <c r="EK7" s="568"/>
    </row>
    <row r="8" spans="1:141" customFormat="1" ht="13.5" thickBot="1">
      <c r="A8" s="1005"/>
      <c r="B8" s="1006" t="s">
        <v>844</v>
      </c>
      <c r="C8" s="1007" t="s">
        <v>1090</v>
      </c>
      <c r="D8" s="404"/>
      <c r="E8" s="404"/>
      <c r="F8" s="404"/>
      <c r="G8" s="405"/>
      <c r="H8" s="403"/>
      <c r="I8" s="403"/>
      <c r="J8" s="406"/>
      <c r="K8" s="403"/>
      <c r="L8" s="403"/>
      <c r="M8" s="406"/>
      <c r="N8" s="403"/>
      <c r="O8" s="403"/>
      <c r="P8" s="406"/>
      <c r="Q8" s="403"/>
      <c r="R8" s="407"/>
      <c r="S8" s="873">
        <f>BO8+BR8+CD8+CM8+CP8+CS8+CV8+CY8+DN8+DT8+DW8+DZ8+EC8+EF8</f>
        <v>0</v>
      </c>
      <c r="T8" s="631">
        <f>BP8+BS8+CE8+CN8+CQ8+CT8+CW8+CZ8+DO8+DU8+DX8+EA8+ED8+EG8</f>
        <v>0</v>
      </c>
      <c r="U8" s="631">
        <f>BQ8+BT8+CF8+CO8+CR8+CU8+CX8+DA8+DP8+DV8+DY8+EB8+EE8+EH8</f>
        <v>0</v>
      </c>
      <c r="V8" s="631"/>
      <c r="W8" s="631"/>
      <c r="X8" s="631"/>
      <c r="Y8" s="631"/>
      <c r="Z8" s="631"/>
      <c r="AA8" s="631"/>
      <c r="AB8" s="631"/>
      <c r="AC8" s="631"/>
      <c r="AD8" s="631"/>
      <c r="AE8" s="631"/>
      <c r="AF8" s="631"/>
      <c r="AG8" s="631"/>
      <c r="AH8" s="631"/>
      <c r="AI8" s="631"/>
      <c r="AJ8" s="631"/>
      <c r="AK8" s="631"/>
      <c r="AL8" s="631"/>
      <c r="AM8" s="631"/>
      <c r="AN8" s="631"/>
      <c r="AO8" s="631"/>
      <c r="AP8" s="631"/>
      <c r="AQ8" s="631"/>
      <c r="AR8" s="631"/>
      <c r="AS8" s="631"/>
      <c r="AT8" s="631"/>
      <c r="AU8" s="631"/>
      <c r="AV8" s="631"/>
      <c r="AW8" s="631"/>
      <c r="AX8" s="631"/>
      <c r="AY8" s="631"/>
      <c r="AZ8" s="631"/>
      <c r="BA8" s="631"/>
      <c r="BB8" s="631"/>
      <c r="BC8" s="631"/>
      <c r="BD8" s="631"/>
      <c r="BE8" s="631"/>
      <c r="BF8" s="631"/>
      <c r="BG8" s="631"/>
      <c r="BH8" s="631"/>
      <c r="BI8" s="631"/>
      <c r="BJ8" s="631"/>
      <c r="BK8" s="631"/>
      <c r="BL8" s="631"/>
      <c r="BM8" s="631"/>
      <c r="BN8" s="631"/>
      <c r="BO8" s="631"/>
      <c r="BP8" s="631"/>
      <c r="BQ8" s="631"/>
      <c r="BR8" s="631"/>
      <c r="BS8" s="631"/>
      <c r="BT8" s="631"/>
      <c r="BU8" s="631"/>
      <c r="BV8" s="631"/>
      <c r="BW8" s="631"/>
      <c r="BX8" s="631"/>
      <c r="BY8" s="631"/>
      <c r="BZ8" s="874"/>
      <c r="CA8" s="631"/>
      <c r="CB8" s="631"/>
      <c r="CC8" s="631"/>
      <c r="CD8" s="631"/>
      <c r="CE8" s="631"/>
      <c r="CF8" s="631"/>
      <c r="CG8" s="631"/>
      <c r="CH8" s="631"/>
      <c r="CI8" s="631"/>
      <c r="CJ8" s="631"/>
      <c r="CK8" s="631"/>
      <c r="CL8" s="874"/>
      <c r="CM8" s="631"/>
      <c r="CN8" s="631"/>
      <c r="CO8" s="631"/>
      <c r="CP8" s="631"/>
      <c r="CQ8" s="631"/>
      <c r="CR8" s="631"/>
      <c r="CS8" s="631"/>
      <c r="CT8" s="631"/>
      <c r="CU8" s="631"/>
      <c r="CV8" s="631"/>
      <c r="CW8" s="631"/>
      <c r="CX8" s="631"/>
      <c r="CY8" s="631"/>
      <c r="CZ8" s="875"/>
      <c r="DA8" s="631"/>
      <c r="DB8" s="631"/>
      <c r="DC8" s="631"/>
      <c r="DD8" s="631"/>
      <c r="DE8" s="631"/>
      <c r="DF8" s="631"/>
      <c r="DG8" s="631"/>
      <c r="DH8" s="631"/>
      <c r="DI8" s="631"/>
      <c r="DJ8" s="631"/>
      <c r="DK8" s="631"/>
      <c r="DL8" s="631"/>
      <c r="DM8" s="631"/>
      <c r="DN8" s="631"/>
      <c r="DO8" s="631"/>
      <c r="DP8" s="631"/>
      <c r="DQ8" s="631"/>
      <c r="DR8" s="631"/>
      <c r="DS8" s="631"/>
      <c r="DT8" s="631"/>
      <c r="DU8" s="631"/>
      <c r="DV8" s="631"/>
      <c r="DW8" s="631"/>
      <c r="DX8" s="631"/>
      <c r="DY8" s="631"/>
      <c r="DZ8" s="631"/>
      <c r="EA8" s="631"/>
      <c r="EB8" s="632"/>
      <c r="EC8" s="739"/>
      <c r="ED8" s="739"/>
      <c r="EE8" s="739"/>
      <c r="EF8" s="739"/>
      <c r="EG8" s="739"/>
      <c r="EH8" s="739"/>
      <c r="EI8" s="739"/>
      <c r="EJ8" s="569"/>
      <c r="EK8" s="569"/>
    </row>
    <row r="9" spans="1:141" customFormat="1" ht="13.5" customHeight="1">
      <c r="A9" s="1008"/>
      <c r="B9" s="1009" t="s">
        <v>905</v>
      </c>
      <c r="C9" s="1010" t="s">
        <v>1091</v>
      </c>
      <c r="D9" s="408"/>
      <c r="E9" s="408"/>
      <c r="F9" s="408"/>
      <c r="G9" s="409"/>
      <c r="H9" s="410"/>
      <c r="I9" s="410"/>
      <c r="J9" s="410"/>
      <c r="K9" s="410"/>
      <c r="L9" s="410"/>
      <c r="M9" s="410"/>
      <c r="N9" s="410"/>
      <c r="O9" s="410"/>
      <c r="P9" s="410"/>
      <c r="Q9" s="410">
        <f>+Q10+Q15</f>
        <v>0</v>
      </c>
      <c r="R9" s="410">
        <f>+R10+R15</f>
        <v>0</v>
      </c>
      <c r="S9" s="767">
        <f>BO9+BR9+CD9+CM9+CP9+CS9+CV9+CY9+DB9+DE9+DH9+DK9+DN9+DT9+DW9+DZ9</f>
        <v>0</v>
      </c>
      <c r="T9" s="767">
        <f>BP9+BS9+CE9+CN9+CQ9+CT9+CW9+CZ9+DC9+DF9+DI9+DL9+DO9+DU9+DX9+EA9</f>
        <v>0</v>
      </c>
      <c r="U9" s="767">
        <f>BQ9+BT9+CF9+CO9+CR9+CU9+CX9+DA9+DD9+DG9+DJ9+DM9+DP9+DV9+DY9+EB9</f>
        <v>0</v>
      </c>
      <c r="V9" s="767"/>
      <c r="W9" s="767"/>
      <c r="X9" s="767"/>
      <c r="Y9" s="767"/>
      <c r="Z9" s="767"/>
      <c r="AA9" s="767"/>
      <c r="AB9" s="767"/>
      <c r="AC9" s="767"/>
      <c r="AD9" s="767"/>
      <c r="AE9" s="767"/>
      <c r="AF9" s="767"/>
      <c r="AG9" s="767"/>
      <c r="AH9" s="767"/>
      <c r="AI9" s="767"/>
      <c r="AJ9" s="767"/>
      <c r="AK9" s="767"/>
      <c r="AL9" s="767"/>
      <c r="AM9" s="767"/>
      <c r="AN9" s="767"/>
      <c r="AO9" s="767"/>
      <c r="AP9" s="767"/>
      <c r="AQ9" s="767"/>
      <c r="AR9" s="767"/>
      <c r="AS9" s="767"/>
      <c r="AT9" s="767"/>
      <c r="AU9" s="767"/>
      <c r="AV9" s="767"/>
      <c r="AW9" s="767"/>
      <c r="AX9" s="767"/>
      <c r="AY9" s="767"/>
      <c r="AZ9" s="767"/>
      <c r="BA9" s="767"/>
      <c r="BB9" s="767"/>
      <c r="BC9" s="767"/>
      <c r="BD9" s="767"/>
      <c r="BE9" s="767"/>
      <c r="BF9" s="767"/>
      <c r="BG9" s="767"/>
      <c r="BH9" s="767"/>
      <c r="BI9" s="767"/>
      <c r="BJ9" s="767"/>
      <c r="BK9" s="767"/>
      <c r="BL9" s="767"/>
      <c r="BM9" s="767"/>
      <c r="BN9" s="767"/>
      <c r="BO9" s="767"/>
      <c r="BP9" s="767"/>
      <c r="BQ9" s="767"/>
      <c r="BR9" s="767"/>
      <c r="BS9" s="767"/>
      <c r="BT9" s="767"/>
      <c r="BU9" s="767"/>
      <c r="BV9" s="767"/>
      <c r="BW9" s="767"/>
      <c r="BX9" s="767"/>
      <c r="BY9" s="767"/>
      <c r="BZ9" s="871"/>
      <c r="CA9" s="767"/>
      <c r="CB9" s="767"/>
      <c r="CC9" s="767"/>
      <c r="CD9" s="767"/>
      <c r="CE9" s="767"/>
      <c r="CF9" s="767"/>
      <c r="CG9" s="767"/>
      <c r="CH9" s="767"/>
      <c r="CI9" s="767"/>
      <c r="CJ9" s="767"/>
      <c r="CK9" s="767"/>
      <c r="CL9" s="871"/>
      <c r="CM9" s="767"/>
      <c r="CN9" s="767"/>
      <c r="CO9" s="767"/>
      <c r="CP9" s="767"/>
      <c r="CQ9" s="767"/>
      <c r="CR9" s="767"/>
      <c r="CS9" s="767"/>
      <c r="CT9" s="767"/>
      <c r="CU9" s="767"/>
      <c r="CV9" s="767"/>
      <c r="CW9" s="767"/>
      <c r="CX9" s="767"/>
      <c r="CY9" s="767"/>
      <c r="CZ9" s="872"/>
      <c r="DA9" s="767"/>
      <c r="DB9" s="767"/>
      <c r="DC9" s="767"/>
      <c r="DD9" s="767"/>
      <c r="DE9" s="767"/>
      <c r="DF9" s="767"/>
      <c r="DG9" s="767"/>
      <c r="DH9" s="767"/>
      <c r="DI9" s="767"/>
      <c r="DJ9" s="767"/>
      <c r="DK9" s="767"/>
      <c r="DL9" s="767"/>
      <c r="DM9" s="767"/>
      <c r="DN9" s="767"/>
      <c r="DO9" s="767"/>
      <c r="DP9" s="767"/>
      <c r="DQ9" s="767"/>
      <c r="DR9" s="767"/>
      <c r="DS9" s="767"/>
      <c r="DT9" s="767"/>
      <c r="DU9" s="767"/>
      <c r="DV9" s="767"/>
      <c r="DW9" s="767"/>
      <c r="DX9" s="767"/>
      <c r="DY9" s="767"/>
      <c r="DZ9" s="767"/>
      <c r="EA9" s="767"/>
      <c r="EB9" s="767"/>
      <c r="EC9" s="739"/>
      <c r="ED9" s="739"/>
      <c r="EE9" s="739"/>
      <c r="EF9" s="739"/>
      <c r="EG9" s="739"/>
      <c r="EH9" s="739"/>
      <c r="EI9" s="739"/>
      <c r="EJ9" s="569"/>
      <c r="EK9" s="569"/>
    </row>
    <row r="10" spans="1:141" customFormat="1" ht="13.5" customHeight="1">
      <c r="A10" s="1008"/>
      <c r="B10" s="1011" t="s">
        <v>906</v>
      </c>
      <c r="C10" s="1012" t="s">
        <v>1092</v>
      </c>
      <c r="D10" s="408"/>
      <c r="E10" s="408"/>
      <c r="F10" s="408"/>
      <c r="G10" s="409">
        <f t="shared" ref="G10:R10" si="0">SUM(G11:G14)</f>
        <v>0</v>
      </c>
      <c r="H10" s="410">
        <f t="shared" si="0"/>
        <v>0</v>
      </c>
      <c r="I10" s="410">
        <f t="shared" si="0"/>
        <v>0</v>
      </c>
      <c r="J10" s="410">
        <f t="shared" si="0"/>
        <v>0</v>
      </c>
      <c r="K10" s="410">
        <f t="shared" si="0"/>
        <v>0</v>
      </c>
      <c r="L10" s="410">
        <f t="shared" si="0"/>
        <v>0</v>
      </c>
      <c r="M10" s="410">
        <f t="shared" si="0"/>
        <v>0</v>
      </c>
      <c r="N10" s="410">
        <f t="shared" si="0"/>
        <v>0</v>
      </c>
      <c r="O10" s="410">
        <f t="shared" si="0"/>
        <v>0</v>
      </c>
      <c r="P10" s="410">
        <f t="shared" si="0"/>
        <v>0</v>
      </c>
      <c r="Q10" s="410">
        <f t="shared" si="0"/>
        <v>0</v>
      </c>
      <c r="R10" s="410">
        <f t="shared" si="0"/>
        <v>0</v>
      </c>
      <c r="S10" s="736">
        <f>BO10+BR10+CD10+CM10+CP10+CS10+CV10+CY10+DB10+DE10+DH10+DN10+DT10+DW10+DZ10</f>
        <v>0</v>
      </c>
      <c r="T10" s="736">
        <f t="shared" ref="T10:T41" si="1">BP10+BS10+CE10+CN10+CQ10+CT10+CW10+CZ10+DC10+DF10+DI10+DL10+DO10+DU10+DX10+EA10</f>
        <v>0</v>
      </c>
      <c r="U10" s="736">
        <f t="shared" ref="U10:U41" si="2">BQ10+BT10+CF10+CO10+CR10+CU10+CX10+DA10+DD10+DG10+DJ10+DM10+DP10+DV10+DY10+EB10</f>
        <v>0</v>
      </c>
      <c r="V10" s="629"/>
      <c r="W10" s="740"/>
      <c r="X10" s="740"/>
      <c r="Y10" s="629"/>
      <c r="Z10" s="740"/>
      <c r="AA10" s="740"/>
      <c r="AB10" s="629"/>
      <c r="AC10" s="740"/>
      <c r="AD10" s="740"/>
      <c r="AE10" s="629"/>
      <c r="AF10" s="740"/>
      <c r="AG10" s="740"/>
      <c r="AH10" s="740"/>
      <c r="AI10" s="740"/>
      <c r="AJ10" s="740"/>
      <c r="AK10" s="629"/>
      <c r="AL10" s="740"/>
      <c r="AM10" s="740"/>
      <c r="AN10" s="629"/>
      <c r="AO10" s="740"/>
      <c r="AP10" s="740"/>
      <c r="AQ10" s="629"/>
      <c r="AR10" s="740"/>
      <c r="AS10" s="740"/>
      <c r="AT10" s="629"/>
      <c r="AU10" s="740"/>
      <c r="AV10" s="740"/>
      <c r="AW10" s="629"/>
      <c r="AX10" s="740"/>
      <c r="AY10" s="740"/>
      <c r="AZ10" s="740"/>
      <c r="BA10" s="740"/>
      <c r="BB10" s="740"/>
      <c r="BC10" s="629"/>
      <c r="BD10" s="740"/>
      <c r="BE10" s="740"/>
      <c r="BF10" s="629"/>
      <c r="BG10" s="740"/>
      <c r="BH10" s="740"/>
      <c r="BI10" s="740"/>
      <c r="BJ10" s="740"/>
      <c r="BK10" s="740"/>
      <c r="BL10" s="629"/>
      <c r="BM10" s="740"/>
      <c r="BN10" s="740"/>
      <c r="BO10" s="629"/>
      <c r="BP10" s="740"/>
      <c r="BQ10" s="740"/>
      <c r="BR10" s="629"/>
      <c r="BS10" s="740"/>
      <c r="BT10" s="740"/>
      <c r="BU10" s="740"/>
      <c r="BV10" s="740"/>
      <c r="BW10" s="740"/>
      <c r="BX10" s="629"/>
      <c r="BY10" s="740"/>
      <c r="BZ10" s="741"/>
      <c r="CA10" s="629"/>
      <c r="CB10" s="740"/>
      <c r="CC10" s="740"/>
      <c r="CD10" s="629"/>
      <c r="CE10" s="740"/>
      <c r="CF10" s="740"/>
      <c r="CG10" s="740"/>
      <c r="CH10" s="740"/>
      <c r="CI10" s="740"/>
      <c r="CJ10" s="629"/>
      <c r="CK10" s="740"/>
      <c r="CL10" s="741"/>
      <c r="CM10" s="629"/>
      <c r="CN10" s="740"/>
      <c r="CO10" s="740"/>
      <c r="CP10" s="629"/>
      <c r="CQ10" s="740"/>
      <c r="CR10" s="740"/>
      <c r="CS10" s="629"/>
      <c r="CT10" s="740"/>
      <c r="CU10" s="740"/>
      <c r="CV10" s="629"/>
      <c r="CW10" s="740"/>
      <c r="CX10" s="740"/>
      <c r="CY10" s="629"/>
      <c r="CZ10" s="742"/>
      <c r="DA10" s="740"/>
      <c r="DB10" s="740"/>
      <c r="DC10" s="740"/>
      <c r="DD10" s="740"/>
      <c r="DE10" s="740"/>
      <c r="DF10" s="740"/>
      <c r="DG10" s="740"/>
      <c r="DH10" s="740"/>
      <c r="DI10" s="740"/>
      <c r="DJ10" s="740"/>
      <c r="DK10" s="740"/>
      <c r="DL10" s="740"/>
      <c r="DM10" s="743"/>
      <c r="DN10" s="629"/>
      <c r="DO10" s="740"/>
      <c r="DP10" s="740"/>
      <c r="DQ10" s="629"/>
      <c r="DR10" s="740"/>
      <c r="DS10" s="740"/>
      <c r="DT10" s="740"/>
      <c r="DU10" s="740"/>
      <c r="DV10" s="740"/>
      <c r="DW10" s="740"/>
      <c r="DX10" s="740"/>
      <c r="DY10" s="740"/>
      <c r="DZ10" s="736"/>
      <c r="EA10" s="736"/>
      <c r="EB10" s="736"/>
      <c r="EC10" s="744"/>
      <c r="ED10" s="744"/>
      <c r="EE10" s="744"/>
      <c r="EF10" s="744"/>
      <c r="EG10" s="744"/>
      <c r="EH10" s="744"/>
      <c r="EI10" s="744"/>
      <c r="EJ10" s="432"/>
      <c r="EK10" s="432"/>
    </row>
    <row r="11" spans="1:141" customFormat="1" ht="13.5" customHeight="1">
      <c r="A11" s="1008"/>
      <c r="B11" s="1011" t="s">
        <v>907</v>
      </c>
      <c r="C11" s="1012" t="s">
        <v>1093</v>
      </c>
      <c r="D11" s="412"/>
      <c r="E11" s="412"/>
      <c r="F11" s="412"/>
      <c r="G11" s="413"/>
      <c r="H11" s="414"/>
      <c r="I11" s="414"/>
      <c r="J11" s="415"/>
      <c r="K11" s="414"/>
      <c r="L11" s="414"/>
      <c r="M11" s="415"/>
      <c r="N11" s="414"/>
      <c r="O11" s="414"/>
      <c r="P11" s="415"/>
      <c r="Q11" s="414"/>
      <c r="R11" s="414"/>
      <c r="S11" s="736">
        <f>BO11+BR11+CD11+CM11+CP11+CS11+CV11+CY11+DB11+DE11+DH11+DN11+DT11+DW11+DZ11</f>
        <v>0</v>
      </c>
      <c r="T11" s="736">
        <f t="shared" si="1"/>
        <v>0</v>
      </c>
      <c r="U11" s="736">
        <f t="shared" si="2"/>
        <v>0</v>
      </c>
      <c r="V11" s="629"/>
      <c r="W11" s="740"/>
      <c r="X11" s="740"/>
      <c r="Y11" s="629"/>
      <c r="Z11" s="740"/>
      <c r="AA11" s="740"/>
      <c r="AB11" s="629"/>
      <c r="AC11" s="740"/>
      <c r="AD11" s="740"/>
      <c r="AE11" s="629"/>
      <c r="AF11" s="740"/>
      <c r="AG11" s="740"/>
      <c r="AH11" s="740"/>
      <c r="AI11" s="740"/>
      <c r="AJ11" s="740"/>
      <c r="AK11" s="629"/>
      <c r="AL11" s="740"/>
      <c r="AM11" s="740"/>
      <c r="AN11" s="629"/>
      <c r="AO11" s="740"/>
      <c r="AP11" s="740"/>
      <c r="AQ11" s="629"/>
      <c r="AR11" s="740"/>
      <c r="AS11" s="740"/>
      <c r="AT11" s="629"/>
      <c r="AU11" s="740"/>
      <c r="AV11" s="740"/>
      <c r="AW11" s="629"/>
      <c r="AX11" s="740"/>
      <c r="AY11" s="740"/>
      <c r="AZ11" s="740"/>
      <c r="BA11" s="740"/>
      <c r="BB11" s="740"/>
      <c r="BC11" s="629"/>
      <c r="BD11" s="740"/>
      <c r="BE11" s="740"/>
      <c r="BF11" s="629"/>
      <c r="BG11" s="740"/>
      <c r="BH11" s="740"/>
      <c r="BI11" s="740"/>
      <c r="BJ11" s="740"/>
      <c r="BK11" s="740"/>
      <c r="BL11" s="629"/>
      <c r="BM11" s="740"/>
      <c r="BN11" s="740"/>
      <c r="BO11" s="629"/>
      <c r="BP11" s="740"/>
      <c r="BQ11" s="740"/>
      <c r="BR11" s="629"/>
      <c r="BS11" s="740"/>
      <c r="BT11" s="740"/>
      <c r="BU11" s="740"/>
      <c r="BV11" s="740"/>
      <c r="BW11" s="740"/>
      <c r="BX11" s="629"/>
      <c r="BY11" s="740"/>
      <c r="BZ11" s="741"/>
      <c r="CA11" s="629"/>
      <c r="CB11" s="740"/>
      <c r="CC11" s="740"/>
      <c r="CD11" s="629"/>
      <c r="CE11" s="740"/>
      <c r="CF11" s="740"/>
      <c r="CG11" s="740"/>
      <c r="CH11" s="740"/>
      <c r="CI11" s="740"/>
      <c r="CJ11" s="629"/>
      <c r="CK11" s="740"/>
      <c r="CL11" s="741"/>
      <c r="CM11" s="629"/>
      <c r="CN11" s="740"/>
      <c r="CO11" s="740"/>
      <c r="CP11" s="629"/>
      <c r="CQ11" s="740"/>
      <c r="CR11" s="740"/>
      <c r="CS11" s="629"/>
      <c r="CT11" s="740"/>
      <c r="CU11" s="740"/>
      <c r="CV11" s="629"/>
      <c r="CW11" s="740"/>
      <c r="CX11" s="740"/>
      <c r="CY11" s="629"/>
      <c r="CZ11" s="742"/>
      <c r="DA11" s="740"/>
      <c r="DB11" s="740"/>
      <c r="DC11" s="740"/>
      <c r="DD11" s="740"/>
      <c r="DE11" s="740"/>
      <c r="DF11" s="740"/>
      <c r="DG11" s="740"/>
      <c r="DH11" s="740"/>
      <c r="DI11" s="740"/>
      <c r="DJ11" s="740"/>
      <c r="DK11" s="740"/>
      <c r="DL11" s="740"/>
      <c r="DM11" s="743"/>
      <c r="DN11" s="629"/>
      <c r="DO11" s="740"/>
      <c r="DP11" s="740"/>
      <c r="DQ11" s="629"/>
      <c r="DR11" s="740"/>
      <c r="DS11" s="740"/>
      <c r="DT11" s="740"/>
      <c r="DU11" s="740"/>
      <c r="DV11" s="740"/>
      <c r="DW11" s="740"/>
      <c r="DX11" s="740"/>
      <c r="DY11" s="740"/>
      <c r="DZ11" s="736"/>
      <c r="EA11" s="736"/>
      <c r="EB11" s="736"/>
      <c r="EC11" s="744"/>
      <c r="ED11" s="744"/>
      <c r="EE11" s="744"/>
      <c r="EF11" s="744"/>
      <c r="EG11" s="744"/>
      <c r="EH11" s="744"/>
      <c r="EI11" s="744"/>
      <c r="EJ11" s="432"/>
      <c r="EK11" s="432"/>
    </row>
    <row r="12" spans="1:141" customFormat="1" ht="13.5" customHeight="1">
      <c r="A12" s="1008"/>
      <c r="B12" s="1011" t="s">
        <v>908</v>
      </c>
      <c r="C12" s="1012" t="s">
        <v>1094</v>
      </c>
      <c r="D12" s="412"/>
      <c r="E12" s="412"/>
      <c r="F12" s="412"/>
      <c r="G12" s="413"/>
      <c r="H12" s="414"/>
      <c r="I12" s="414"/>
      <c r="J12" s="415"/>
      <c r="K12" s="414"/>
      <c r="L12" s="414"/>
      <c r="M12" s="415"/>
      <c r="N12" s="414"/>
      <c r="O12" s="414"/>
      <c r="P12" s="415"/>
      <c r="Q12" s="414"/>
      <c r="R12" s="414"/>
      <c r="S12" s="736">
        <f>BO12+BR12+CD12+CM12+CP12+CS12+CV12+CY12+DB12+DE12+DH12+DN12+DT12+DW12+DZ12</f>
        <v>0</v>
      </c>
      <c r="T12" s="736">
        <f t="shared" si="1"/>
        <v>0</v>
      </c>
      <c r="U12" s="736">
        <f t="shared" si="2"/>
        <v>0</v>
      </c>
      <c r="V12" s="629"/>
      <c r="W12" s="740"/>
      <c r="X12" s="740"/>
      <c r="Y12" s="629"/>
      <c r="Z12" s="740"/>
      <c r="AA12" s="740"/>
      <c r="AB12" s="629"/>
      <c r="AC12" s="740"/>
      <c r="AD12" s="740"/>
      <c r="AE12" s="629"/>
      <c r="AF12" s="740"/>
      <c r="AG12" s="740"/>
      <c r="AH12" s="740"/>
      <c r="AI12" s="740"/>
      <c r="AJ12" s="740"/>
      <c r="AK12" s="629"/>
      <c r="AL12" s="740"/>
      <c r="AM12" s="740"/>
      <c r="AN12" s="629"/>
      <c r="AO12" s="740"/>
      <c r="AP12" s="740"/>
      <c r="AQ12" s="629"/>
      <c r="AR12" s="740"/>
      <c r="AS12" s="740"/>
      <c r="AT12" s="629"/>
      <c r="AU12" s="740"/>
      <c r="AV12" s="740"/>
      <c r="AW12" s="629"/>
      <c r="AX12" s="740"/>
      <c r="AY12" s="740"/>
      <c r="AZ12" s="740"/>
      <c r="BA12" s="740"/>
      <c r="BB12" s="740"/>
      <c r="BC12" s="629"/>
      <c r="BD12" s="740"/>
      <c r="BE12" s="740"/>
      <c r="BF12" s="629"/>
      <c r="BG12" s="740"/>
      <c r="BH12" s="740"/>
      <c r="BI12" s="740"/>
      <c r="BJ12" s="740"/>
      <c r="BK12" s="740"/>
      <c r="BL12" s="629"/>
      <c r="BM12" s="740"/>
      <c r="BN12" s="740"/>
      <c r="BO12" s="629"/>
      <c r="BP12" s="740"/>
      <c r="BQ12" s="740"/>
      <c r="BR12" s="629"/>
      <c r="BS12" s="740"/>
      <c r="BT12" s="740"/>
      <c r="BU12" s="740"/>
      <c r="BV12" s="740"/>
      <c r="BW12" s="740"/>
      <c r="BX12" s="629"/>
      <c r="BY12" s="740"/>
      <c r="BZ12" s="741"/>
      <c r="CA12" s="629"/>
      <c r="CB12" s="740"/>
      <c r="CC12" s="740"/>
      <c r="CD12" s="629"/>
      <c r="CE12" s="740"/>
      <c r="CF12" s="740"/>
      <c r="CG12" s="740"/>
      <c r="CH12" s="740"/>
      <c r="CI12" s="740"/>
      <c r="CJ12" s="629"/>
      <c r="CK12" s="740"/>
      <c r="CL12" s="741"/>
      <c r="CM12" s="629"/>
      <c r="CN12" s="740"/>
      <c r="CO12" s="740"/>
      <c r="CP12" s="629"/>
      <c r="CQ12" s="740"/>
      <c r="CR12" s="740"/>
      <c r="CS12" s="629"/>
      <c r="CT12" s="740"/>
      <c r="CU12" s="740"/>
      <c r="CV12" s="629"/>
      <c r="CW12" s="740"/>
      <c r="CX12" s="740"/>
      <c r="CY12" s="629"/>
      <c r="CZ12" s="742"/>
      <c r="DA12" s="740"/>
      <c r="DB12" s="740"/>
      <c r="DC12" s="740"/>
      <c r="DD12" s="740"/>
      <c r="DE12" s="740"/>
      <c r="DF12" s="740"/>
      <c r="DG12" s="740"/>
      <c r="DH12" s="740"/>
      <c r="DI12" s="740"/>
      <c r="DJ12" s="740"/>
      <c r="DK12" s="740"/>
      <c r="DL12" s="740"/>
      <c r="DM12" s="743"/>
      <c r="DN12" s="629"/>
      <c r="DO12" s="740"/>
      <c r="DP12" s="740"/>
      <c r="DQ12" s="629"/>
      <c r="DR12" s="740"/>
      <c r="DS12" s="740"/>
      <c r="DT12" s="740"/>
      <c r="DU12" s="740"/>
      <c r="DV12" s="740"/>
      <c r="DW12" s="740"/>
      <c r="DX12" s="740"/>
      <c r="DY12" s="740"/>
      <c r="DZ12" s="736"/>
      <c r="EA12" s="736"/>
      <c r="EB12" s="736"/>
      <c r="EC12" s="744"/>
      <c r="ED12" s="744"/>
      <c r="EE12" s="744"/>
      <c r="EF12" s="744"/>
      <c r="EG12" s="744"/>
      <c r="EH12" s="744"/>
      <c r="EI12" s="744"/>
      <c r="EJ12" s="432"/>
      <c r="EK12" s="432"/>
    </row>
    <row r="13" spans="1:141" customFormat="1" ht="13.5" customHeight="1">
      <c r="A13" s="1008"/>
      <c r="B13" s="1011" t="s">
        <v>941</v>
      </c>
      <c r="C13" s="1012" t="s">
        <v>1095</v>
      </c>
      <c r="D13" s="412"/>
      <c r="E13" s="412"/>
      <c r="F13" s="412"/>
      <c r="G13" s="413"/>
      <c r="H13" s="414"/>
      <c r="I13" s="414"/>
      <c r="J13" s="415"/>
      <c r="K13" s="414"/>
      <c r="L13" s="414"/>
      <c r="M13" s="415"/>
      <c r="N13" s="414"/>
      <c r="O13" s="414"/>
      <c r="P13" s="415"/>
      <c r="Q13" s="414"/>
      <c r="R13" s="414"/>
      <c r="S13" s="736">
        <f>BO13+BR13+CD13+CM13+CP13+CS13+CV13+CY13+DB13+DE13+DH13+DN13+DT13+DW13+DZ13</f>
        <v>0</v>
      </c>
      <c r="T13" s="736">
        <f t="shared" si="1"/>
        <v>0</v>
      </c>
      <c r="U13" s="736">
        <f t="shared" si="2"/>
        <v>0</v>
      </c>
      <c r="V13" s="629"/>
      <c r="W13" s="740"/>
      <c r="X13" s="740"/>
      <c r="Y13" s="629"/>
      <c r="Z13" s="740"/>
      <c r="AA13" s="740"/>
      <c r="AB13" s="629"/>
      <c r="AC13" s="740"/>
      <c r="AD13" s="740"/>
      <c r="AE13" s="629"/>
      <c r="AF13" s="740"/>
      <c r="AG13" s="740"/>
      <c r="AH13" s="740"/>
      <c r="AI13" s="740"/>
      <c r="AJ13" s="740"/>
      <c r="AK13" s="629"/>
      <c r="AL13" s="740"/>
      <c r="AM13" s="740"/>
      <c r="AN13" s="629"/>
      <c r="AO13" s="740"/>
      <c r="AP13" s="740"/>
      <c r="AQ13" s="629"/>
      <c r="AR13" s="740"/>
      <c r="AS13" s="740"/>
      <c r="AT13" s="629"/>
      <c r="AU13" s="740"/>
      <c r="AV13" s="740"/>
      <c r="AW13" s="629"/>
      <c r="AX13" s="740"/>
      <c r="AY13" s="740"/>
      <c r="AZ13" s="740"/>
      <c r="BA13" s="740"/>
      <c r="BB13" s="740"/>
      <c r="BC13" s="629"/>
      <c r="BD13" s="740"/>
      <c r="BE13" s="740"/>
      <c r="BF13" s="629"/>
      <c r="BG13" s="740"/>
      <c r="BH13" s="740"/>
      <c r="BI13" s="740"/>
      <c r="BJ13" s="740"/>
      <c r="BK13" s="740"/>
      <c r="BL13" s="629"/>
      <c r="BM13" s="740"/>
      <c r="BN13" s="740"/>
      <c r="BO13" s="629"/>
      <c r="BP13" s="740"/>
      <c r="BQ13" s="740"/>
      <c r="BR13" s="629"/>
      <c r="BS13" s="740"/>
      <c r="BT13" s="740"/>
      <c r="BU13" s="740"/>
      <c r="BV13" s="740"/>
      <c r="BW13" s="740"/>
      <c r="BX13" s="629"/>
      <c r="BY13" s="740"/>
      <c r="BZ13" s="741"/>
      <c r="CA13" s="629"/>
      <c r="CB13" s="740"/>
      <c r="CC13" s="740"/>
      <c r="CD13" s="629"/>
      <c r="CE13" s="740"/>
      <c r="CF13" s="740"/>
      <c r="CG13" s="740"/>
      <c r="CH13" s="740"/>
      <c r="CI13" s="740"/>
      <c r="CJ13" s="629"/>
      <c r="CK13" s="740"/>
      <c r="CL13" s="741"/>
      <c r="CM13" s="629"/>
      <c r="CN13" s="740"/>
      <c r="CO13" s="740"/>
      <c r="CP13" s="629"/>
      <c r="CQ13" s="740"/>
      <c r="CR13" s="740"/>
      <c r="CS13" s="629"/>
      <c r="CT13" s="740"/>
      <c r="CU13" s="740"/>
      <c r="CV13" s="629"/>
      <c r="CW13" s="740"/>
      <c r="CX13" s="740"/>
      <c r="CY13" s="629"/>
      <c r="CZ13" s="742"/>
      <c r="DA13" s="740"/>
      <c r="DB13" s="740"/>
      <c r="DC13" s="740"/>
      <c r="DD13" s="740"/>
      <c r="DE13" s="740"/>
      <c r="DF13" s="740"/>
      <c r="DG13" s="740"/>
      <c r="DH13" s="740"/>
      <c r="DI13" s="740"/>
      <c r="DJ13" s="740"/>
      <c r="DK13" s="740"/>
      <c r="DL13" s="740"/>
      <c r="DM13" s="743"/>
      <c r="DN13" s="629"/>
      <c r="DO13" s="740"/>
      <c r="DP13" s="740"/>
      <c r="DQ13" s="629"/>
      <c r="DR13" s="740"/>
      <c r="DS13" s="740"/>
      <c r="DT13" s="740"/>
      <c r="DU13" s="740"/>
      <c r="DV13" s="740"/>
      <c r="DW13" s="740"/>
      <c r="DX13" s="740"/>
      <c r="DY13" s="740"/>
      <c r="DZ13" s="736"/>
      <c r="EA13" s="736"/>
      <c r="EB13" s="736"/>
      <c r="EC13" s="744"/>
      <c r="ED13" s="744"/>
      <c r="EE13" s="744"/>
      <c r="EF13" s="744"/>
      <c r="EG13" s="744"/>
      <c r="EH13" s="744"/>
      <c r="EI13" s="744"/>
      <c r="EJ13" s="432"/>
      <c r="EK13" s="432"/>
    </row>
    <row r="14" spans="1:141" customFormat="1" ht="13.5" customHeight="1" thickBot="1">
      <c r="A14" s="1013"/>
      <c r="B14" s="1014" t="s">
        <v>909</v>
      </c>
      <c r="C14" s="1015" t="s">
        <v>1096</v>
      </c>
      <c r="D14" s="412"/>
      <c r="E14" s="412"/>
      <c r="F14" s="412"/>
      <c r="G14" s="413"/>
      <c r="H14" s="414"/>
      <c r="I14" s="414"/>
      <c r="J14" s="415"/>
      <c r="K14" s="414"/>
      <c r="L14" s="414"/>
      <c r="M14" s="415"/>
      <c r="N14" s="414"/>
      <c r="O14" s="414"/>
      <c r="P14" s="415"/>
      <c r="Q14" s="414"/>
      <c r="R14" s="414"/>
      <c r="S14" s="876">
        <f>BO14+BR14+CD14+CM14+CP14+CS14+CV14+CY14+DB14+DE14+DH14+DN14+DT14+DW14+DZ14</f>
        <v>0</v>
      </c>
      <c r="T14" s="876">
        <f t="shared" si="1"/>
        <v>0</v>
      </c>
      <c r="U14" s="876">
        <f t="shared" si="2"/>
        <v>0</v>
      </c>
      <c r="V14" s="876"/>
      <c r="W14" s="876"/>
      <c r="X14" s="876"/>
      <c r="Y14" s="876"/>
      <c r="Z14" s="876"/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876"/>
      <c r="AM14" s="876"/>
      <c r="AN14" s="876"/>
      <c r="AO14" s="876"/>
      <c r="AP14" s="876"/>
      <c r="AQ14" s="876"/>
      <c r="AR14" s="876"/>
      <c r="AS14" s="876"/>
      <c r="AT14" s="876"/>
      <c r="AU14" s="876"/>
      <c r="AV14" s="876"/>
      <c r="AW14" s="876"/>
      <c r="AX14" s="876"/>
      <c r="AY14" s="876"/>
      <c r="AZ14" s="876"/>
      <c r="BA14" s="876"/>
      <c r="BB14" s="876"/>
      <c r="BC14" s="876"/>
      <c r="BD14" s="876"/>
      <c r="BE14" s="876"/>
      <c r="BF14" s="876"/>
      <c r="BG14" s="876"/>
      <c r="BH14" s="876"/>
      <c r="BI14" s="876"/>
      <c r="BJ14" s="876"/>
      <c r="BK14" s="876"/>
      <c r="BL14" s="876"/>
      <c r="BM14" s="876"/>
      <c r="BN14" s="876"/>
      <c r="BO14" s="876"/>
      <c r="BP14" s="876"/>
      <c r="BQ14" s="876"/>
      <c r="BR14" s="876"/>
      <c r="BS14" s="876"/>
      <c r="BT14" s="876"/>
      <c r="BU14" s="876"/>
      <c r="BV14" s="876"/>
      <c r="BW14" s="876"/>
      <c r="BX14" s="876"/>
      <c r="BY14" s="876"/>
      <c r="BZ14" s="876"/>
      <c r="CA14" s="876"/>
      <c r="CB14" s="876"/>
      <c r="CC14" s="876"/>
      <c r="CD14" s="876"/>
      <c r="CE14" s="876"/>
      <c r="CF14" s="876"/>
      <c r="CG14" s="876"/>
      <c r="CH14" s="876"/>
      <c r="CI14" s="876"/>
      <c r="CJ14" s="876"/>
      <c r="CK14" s="876"/>
      <c r="CL14" s="876"/>
      <c r="CM14" s="876"/>
      <c r="CN14" s="876"/>
      <c r="CO14" s="876"/>
      <c r="CP14" s="876"/>
      <c r="CQ14" s="876"/>
      <c r="CR14" s="876"/>
      <c r="CS14" s="876"/>
      <c r="CT14" s="876"/>
      <c r="CU14" s="876"/>
      <c r="CV14" s="876"/>
      <c r="CW14" s="876"/>
      <c r="CX14" s="876"/>
      <c r="CY14" s="876"/>
      <c r="CZ14" s="876"/>
      <c r="DA14" s="876"/>
      <c r="DB14" s="876"/>
      <c r="DC14" s="876"/>
      <c r="DD14" s="876"/>
      <c r="DE14" s="876"/>
      <c r="DF14" s="876"/>
      <c r="DG14" s="876"/>
      <c r="DH14" s="876"/>
      <c r="DI14" s="876"/>
      <c r="DJ14" s="876"/>
      <c r="DK14" s="876"/>
      <c r="DL14" s="876"/>
      <c r="DM14" s="876"/>
      <c r="DN14" s="876"/>
      <c r="DO14" s="876"/>
      <c r="DP14" s="876"/>
      <c r="DQ14" s="876"/>
      <c r="DR14" s="876"/>
      <c r="DS14" s="876"/>
      <c r="DT14" s="876"/>
      <c r="DU14" s="876"/>
      <c r="DV14" s="876"/>
      <c r="DW14" s="876"/>
      <c r="DX14" s="876"/>
      <c r="DY14" s="876"/>
      <c r="DZ14" s="876"/>
      <c r="EA14" s="876"/>
      <c r="EB14" s="876"/>
      <c r="EC14" s="739"/>
      <c r="ED14" s="739"/>
      <c r="EE14" s="739"/>
      <c r="EF14" s="739"/>
      <c r="EG14" s="739"/>
      <c r="EH14" s="739"/>
      <c r="EI14" s="739"/>
      <c r="EJ14" s="569"/>
      <c r="EK14" s="569"/>
    </row>
    <row r="15" spans="1:141" customFormat="1" ht="13.5" customHeight="1" thickBot="1">
      <c r="A15" s="1016"/>
      <c r="B15" s="1006" t="s">
        <v>845</v>
      </c>
      <c r="C15" s="1017" t="s">
        <v>1097</v>
      </c>
      <c r="D15" s="408"/>
      <c r="E15" s="417"/>
      <c r="F15" s="408"/>
      <c r="G15" s="409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1"/>
      <c r="S15" s="878">
        <f>BO15+BR15+CD15+CM15+CP15+CS15+CV15+CY15+DB15+DE15+DH15+DK15+DN15+DT15+DW15+DZ15</f>
        <v>80947</v>
      </c>
      <c r="T15" s="879">
        <f t="shared" si="1"/>
        <v>63369</v>
      </c>
      <c r="U15" s="879">
        <f t="shared" si="2"/>
        <v>63069</v>
      </c>
      <c r="V15" s="880">
        <f t="shared" ref="V15:BA15" si="3">V16+V17+V18+V19+V20+V21</f>
        <v>0</v>
      </c>
      <c r="W15" s="880">
        <f t="shared" si="3"/>
        <v>0</v>
      </c>
      <c r="X15" s="880">
        <f t="shared" si="3"/>
        <v>0</v>
      </c>
      <c r="Y15" s="880">
        <f t="shared" si="3"/>
        <v>0</v>
      </c>
      <c r="Z15" s="880">
        <f t="shared" si="3"/>
        <v>0</v>
      </c>
      <c r="AA15" s="880">
        <f t="shared" si="3"/>
        <v>0</v>
      </c>
      <c r="AB15" s="880">
        <f t="shared" si="3"/>
        <v>0</v>
      </c>
      <c r="AC15" s="880">
        <f t="shared" si="3"/>
        <v>0</v>
      </c>
      <c r="AD15" s="880">
        <f t="shared" si="3"/>
        <v>0</v>
      </c>
      <c r="AE15" s="880">
        <f t="shared" si="3"/>
        <v>0</v>
      </c>
      <c r="AF15" s="880">
        <f t="shared" si="3"/>
        <v>0</v>
      </c>
      <c r="AG15" s="880">
        <f t="shared" si="3"/>
        <v>0</v>
      </c>
      <c r="AH15" s="880">
        <f t="shared" si="3"/>
        <v>0</v>
      </c>
      <c r="AI15" s="880">
        <f t="shared" si="3"/>
        <v>0</v>
      </c>
      <c r="AJ15" s="880">
        <f t="shared" si="3"/>
        <v>0</v>
      </c>
      <c r="AK15" s="880">
        <f t="shared" si="3"/>
        <v>0</v>
      </c>
      <c r="AL15" s="880">
        <f t="shared" si="3"/>
        <v>0</v>
      </c>
      <c r="AM15" s="880">
        <f t="shared" si="3"/>
        <v>0</v>
      </c>
      <c r="AN15" s="880">
        <f t="shared" si="3"/>
        <v>0</v>
      </c>
      <c r="AO15" s="880">
        <f t="shared" si="3"/>
        <v>0</v>
      </c>
      <c r="AP15" s="880">
        <f t="shared" si="3"/>
        <v>0</v>
      </c>
      <c r="AQ15" s="880">
        <f t="shared" si="3"/>
        <v>0</v>
      </c>
      <c r="AR15" s="880">
        <f t="shared" si="3"/>
        <v>0</v>
      </c>
      <c r="AS15" s="880">
        <f t="shared" si="3"/>
        <v>0</v>
      </c>
      <c r="AT15" s="880">
        <f t="shared" si="3"/>
        <v>0</v>
      </c>
      <c r="AU15" s="880">
        <f t="shared" si="3"/>
        <v>0</v>
      </c>
      <c r="AV15" s="880">
        <f t="shared" si="3"/>
        <v>0</v>
      </c>
      <c r="AW15" s="880">
        <f t="shared" si="3"/>
        <v>0</v>
      </c>
      <c r="AX15" s="880">
        <f t="shared" si="3"/>
        <v>0</v>
      </c>
      <c r="AY15" s="880">
        <f t="shared" si="3"/>
        <v>0</v>
      </c>
      <c r="AZ15" s="880">
        <f t="shared" si="3"/>
        <v>0</v>
      </c>
      <c r="BA15" s="880">
        <f t="shared" si="3"/>
        <v>0</v>
      </c>
      <c r="BB15" s="880">
        <f t="shared" ref="BB15:CG15" si="4">BB16+BB17+BB18+BB19+BB20+BB21</f>
        <v>0</v>
      </c>
      <c r="BC15" s="880">
        <f t="shared" si="4"/>
        <v>0</v>
      </c>
      <c r="BD15" s="880">
        <f t="shared" si="4"/>
        <v>0</v>
      </c>
      <c r="BE15" s="880">
        <f t="shared" si="4"/>
        <v>0</v>
      </c>
      <c r="BF15" s="880">
        <f t="shared" si="4"/>
        <v>0</v>
      </c>
      <c r="BG15" s="880">
        <f t="shared" si="4"/>
        <v>0</v>
      </c>
      <c r="BH15" s="880">
        <f t="shared" si="4"/>
        <v>0</v>
      </c>
      <c r="BI15" s="880">
        <f t="shared" si="4"/>
        <v>0</v>
      </c>
      <c r="BJ15" s="880">
        <f t="shared" si="4"/>
        <v>0</v>
      </c>
      <c r="BK15" s="880">
        <f t="shared" si="4"/>
        <v>0</v>
      </c>
      <c r="BL15" s="880">
        <f t="shared" si="4"/>
        <v>0</v>
      </c>
      <c r="BM15" s="880">
        <f t="shared" si="4"/>
        <v>0</v>
      </c>
      <c r="BN15" s="880">
        <f t="shared" si="4"/>
        <v>0</v>
      </c>
      <c r="BO15" s="880">
        <f t="shared" si="4"/>
        <v>0</v>
      </c>
      <c r="BP15" s="880">
        <f t="shared" si="4"/>
        <v>0</v>
      </c>
      <c r="BQ15" s="880">
        <f t="shared" si="4"/>
        <v>0</v>
      </c>
      <c r="BR15" s="880">
        <f t="shared" si="4"/>
        <v>0</v>
      </c>
      <c r="BS15" s="880">
        <f t="shared" si="4"/>
        <v>1335</v>
      </c>
      <c r="BT15" s="880">
        <f t="shared" si="4"/>
        <v>1228</v>
      </c>
      <c r="BU15" s="880">
        <f t="shared" si="4"/>
        <v>0</v>
      </c>
      <c r="BV15" s="880">
        <f t="shared" si="4"/>
        <v>0</v>
      </c>
      <c r="BW15" s="880">
        <f t="shared" si="4"/>
        <v>0</v>
      </c>
      <c r="BX15" s="880">
        <f t="shared" si="4"/>
        <v>0</v>
      </c>
      <c r="BY15" s="880">
        <f t="shared" si="4"/>
        <v>0</v>
      </c>
      <c r="BZ15" s="880">
        <f t="shared" si="4"/>
        <v>0</v>
      </c>
      <c r="CA15" s="880">
        <f t="shared" si="4"/>
        <v>0</v>
      </c>
      <c r="CB15" s="880">
        <f t="shared" si="4"/>
        <v>0</v>
      </c>
      <c r="CC15" s="880">
        <f t="shared" si="4"/>
        <v>1459</v>
      </c>
      <c r="CD15" s="880">
        <f t="shared" si="4"/>
        <v>0</v>
      </c>
      <c r="CE15" s="880">
        <f t="shared" si="4"/>
        <v>0</v>
      </c>
      <c r="CF15" s="880">
        <f t="shared" si="4"/>
        <v>1459</v>
      </c>
      <c r="CG15" s="880">
        <f t="shared" si="4"/>
        <v>0</v>
      </c>
      <c r="CH15" s="880">
        <f t="shared" ref="CH15:DM15" si="5">CH16+CH17+CH18+CH19+CH20+CH21</f>
        <v>0</v>
      </c>
      <c r="CI15" s="880">
        <f t="shared" si="5"/>
        <v>0</v>
      </c>
      <c r="CJ15" s="880">
        <f t="shared" si="5"/>
        <v>0</v>
      </c>
      <c r="CK15" s="880">
        <f t="shared" si="5"/>
        <v>0</v>
      </c>
      <c r="CL15" s="880">
        <f t="shared" si="5"/>
        <v>0</v>
      </c>
      <c r="CM15" s="880">
        <f t="shared" si="5"/>
        <v>0</v>
      </c>
      <c r="CN15" s="880">
        <f t="shared" si="5"/>
        <v>0</v>
      </c>
      <c r="CO15" s="880">
        <f t="shared" si="5"/>
        <v>873</v>
      </c>
      <c r="CP15" s="880">
        <f t="shared" si="5"/>
        <v>0</v>
      </c>
      <c r="CQ15" s="880">
        <f t="shared" si="5"/>
        <v>0</v>
      </c>
      <c r="CR15" s="880">
        <f t="shared" si="5"/>
        <v>215</v>
      </c>
      <c r="CS15" s="880">
        <f t="shared" si="5"/>
        <v>0</v>
      </c>
      <c r="CT15" s="880">
        <f t="shared" si="5"/>
        <v>0</v>
      </c>
      <c r="CU15" s="880">
        <f t="shared" si="5"/>
        <v>629</v>
      </c>
      <c r="CV15" s="880">
        <f t="shared" si="5"/>
        <v>0</v>
      </c>
      <c r="CW15" s="880">
        <f t="shared" si="5"/>
        <v>13310</v>
      </c>
      <c r="CX15" s="880">
        <f t="shared" si="5"/>
        <v>12046</v>
      </c>
      <c r="CY15" s="880">
        <f t="shared" si="5"/>
        <v>0</v>
      </c>
      <c r="CZ15" s="880">
        <f t="shared" si="5"/>
        <v>15840</v>
      </c>
      <c r="DA15" s="880">
        <f t="shared" si="5"/>
        <v>14399</v>
      </c>
      <c r="DB15" s="880">
        <f t="shared" si="5"/>
        <v>0</v>
      </c>
      <c r="DC15" s="880">
        <f t="shared" si="5"/>
        <v>0</v>
      </c>
      <c r="DD15" s="880">
        <f t="shared" si="5"/>
        <v>3036</v>
      </c>
      <c r="DE15" s="880">
        <f t="shared" si="5"/>
        <v>0</v>
      </c>
      <c r="DF15" s="880">
        <f t="shared" si="5"/>
        <v>14520</v>
      </c>
      <c r="DG15" s="880">
        <f t="shared" si="5"/>
        <v>13434</v>
      </c>
      <c r="DH15" s="880">
        <f t="shared" si="5"/>
        <v>0</v>
      </c>
      <c r="DI15" s="880">
        <f t="shared" si="5"/>
        <v>14520</v>
      </c>
      <c r="DJ15" s="880">
        <f t="shared" si="5"/>
        <v>13386</v>
      </c>
      <c r="DK15" s="880">
        <f t="shared" si="5"/>
        <v>80947</v>
      </c>
      <c r="DL15" s="880">
        <f t="shared" si="5"/>
        <v>3844</v>
      </c>
      <c r="DM15" s="880">
        <f t="shared" si="5"/>
        <v>2364</v>
      </c>
      <c r="DN15" s="880">
        <f t="shared" ref="DN15:EB15" si="6">DN16+DN17+DN18+DN19+DN20+DN21</f>
        <v>0</v>
      </c>
      <c r="DO15" s="880">
        <f t="shared" si="6"/>
        <v>0</v>
      </c>
      <c r="DP15" s="880">
        <f t="shared" si="6"/>
        <v>0</v>
      </c>
      <c r="DQ15" s="880">
        <f t="shared" si="6"/>
        <v>0</v>
      </c>
      <c r="DR15" s="880">
        <f t="shared" si="6"/>
        <v>0</v>
      </c>
      <c r="DS15" s="880">
        <f t="shared" si="6"/>
        <v>0</v>
      </c>
      <c r="DT15" s="880">
        <f t="shared" si="6"/>
        <v>0</v>
      </c>
      <c r="DU15" s="880">
        <f t="shared" si="6"/>
        <v>0</v>
      </c>
      <c r="DV15" s="880">
        <f t="shared" si="6"/>
        <v>0</v>
      </c>
      <c r="DW15" s="880">
        <f t="shared" si="6"/>
        <v>0</v>
      </c>
      <c r="DX15" s="880">
        <f t="shared" si="6"/>
        <v>0</v>
      </c>
      <c r="DY15" s="880">
        <f t="shared" si="6"/>
        <v>0</v>
      </c>
      <c r="DZ15" s="880">
        <f t="shared" si="6"/>
        <v>0</v>
      </c>
      <c r="EA15" s="880">
        <f t="shared" si="6"/>
        <v>0</v>
      </c>
      <c r="EB15" s="881">
        <f t="shared" si="6"/>
        <v>0</v>
      </c>
      <c r="EC15" s="746"/>
      <c r="ED15" s="746"/>
      <c r="EE15" s="746"/>
      <c r="EF15" s="746"/>
      <c r="EG15" s="746"/>
      <c r="EH15" s="746"/>
      <c r="EI15" s="746"/>
      <c r="EJ15" s="570"/>
      <c r="EK15" s="570"/>
    </row>
    <row r="16" spans="1:141" customFormat="1" ht="13.5" customHeight="1">
      <c r="A16" s="1018"/>
      <c r="B16" s="1009" t="s">
        <v>911</v>
      </c>
      <c r="C16" s="1010" t="s">
        <v>1098</v>
      </c>
      <c r="D16" s="412"/>
      <c r="E16" s="417"/>
      <c r="F16" s="412"/>
      <c r="G16" s="413"/>
      <c r="H16" s="414"/>
      <c r="I16" s="414"/>
      <c r="J16" s="415"/>
      <c r="K16" s="414"/>
      <c r="L16" s="414"/>
      <c r="M16" s="415"/>
      <c r="N16" s="414"/>
      <c r="O16" s="414"/>
      <c r="P16" s="415"/>
      <c r="Q16" s="414"/>
      <c r="R16" s="414"/>
      <c r="S16" s="767">
        <f>BO16+BR16+CD16+CM16+CP16+CS16+CV16+CY16+DB16+DE16+DH16+DN16+DT16+DW16+DZ16</f>
        <v>0</v>
      </c>
      <c r="T16" s="767">
        <f t="shared" si="1"/>
        <v>0</v>
      </c>
      <c r="U16" s="767">
        <f t="shared" si="2"/>
        <v>0</v>
      </c>
      <c r="V16" s="877"/>
      <c r="W16" s="768"/>
      <c r="X16" s="768"/>
      <c r="Y16" s="877"/>
      <c r="Z16" s="768"/>
      <c r="AA16" s="768"/>
      <c r="AB16" s="877"/>
      <c r="AC16" s="768"/>
      <c r="AD16" s="768"/>
      <c r="AE16" s="877"/>
      <c r="AF16" s="768"/>
      <c r="AG16" s="768"/>
      <c r="AH16" s="768"/>
      <c r="AI16" s="768"/>
      <c r="AJ16" s="768"/>
      <c r="AK16" s="877"/>
      <c r="AL16" s="768"/>
      <c r="AM16" s="768"/>
      <c r="AN16" s="877"/>
      <c r="AO16" s="768"/>
      <c r="AP16" s="768"/>
      <c r="AQ16" s="877"/>
      <c r="AR16" s="768"/>
      <c r="AS16" s="768"/>
      <c r="AT16" s="877"/>
      <c r="AU16" s="768"/>
      <c r="AV16" s="768"/>
      <c r="AW16" s="877"/>
      <c r="AX16" s="768"/>
      <c r="AY16" s="768"/>
      <c r="AZ16" s="768"/>
      <c r="BA16" s="768"/>
      <c r="BB16" s="768"/>
      <c r="BC16" s="877"/>
      <c r="BD16" s="768"/>
      <c r="BE16" s="768"/>
      <c r="BF16" s="877"/>
      <c r="BG16" s="768"/>
      <c r="BH16" s="768"/>
      <c r="BI16" s="768"/>
      <c r="BJ16" s="768"/>
      <c r="BK16" s="768"/>
      <c r="BL16" s="877"/>
      <c r="BM16" s="768"/>
      <c r="BN16" s="768"/>
      <c r="BO16" s="877"/>
      <c r="BP16" s="768"/>
      <c r="BQ16" s="768"/>
      <c r="BR16" s="877"/>
      <c r="BS16" s="768"/>
      <c r="BT16" s="768"/>
      <c r="BU16" s="768"/>
      <c r="BV16" s="768"/>
      <c r="BW16" s="768"/>
      <c r="BX16" s="877"/>
      <c r="BY16" s="768"/>
      <c r="BZ16" s="769"/>
      <c r="CA16" s="877"/>
      <c r="CB16" s="768"/>
      <c r="CC16" s="768"/>
      <c r="CD16" s="877"/>
      <c r="CE16" s="768"/>
      <c r="CF16" s="768"/>
      <c r="CG16" s="768"/>
      <c r="CH16" s="768"/>
      <c r="CI16" s="768"/>
      <c r="CJ16" s="877"/>
      <c r="CK16" s="768"/>
      <c r="CL16" s="769"/>
      <c r="CM16" s="877"/>
      <c r="CN16" s="768"/>
      <c r="CO16" s="768"/>
      <c r="CP16" s="877"/>
      <c r="CQ16" s="768"/>
      <c r="CR16" s="768"/>
      <c r="CS16" s="877"/>
      <c r="CT16" s="768"/>
      <c r="CU16" s="768"/>
      <c r="CV16" s="877"/>
      <c r="CW16" s="768"/>
      <c r="CX16" s="768"/>
      <c r="CY16" s="877"/>
      <c r="CZ16" s="770"/>
      <c r="DA16" s="768"/>
      <c r="DB16" s="768"/>
      <c r="DC16" s="768"/>
      <c r="DD16" s="768"/>
      <c r="DE16" s="768"/>
      <c r="DF16" s="768"/>
      <c r="DG16" s="768"/>
      <c r="DH16" s="768"/>
      <c r="DI16" s="768"/>
      <c r="DJ16" s="768"/>
      <c r="DK16" s="768"/>
      <c r="DL16" s="768"/>
      <c r="DM16" s="771"/>
      <c r="DN16" s="877"/>
      <c r="DO16" s="768"/>
      <c r="DP16" s="768"/>
      <c r="DQ16" s="877"/>
      <c r="DR16" s="768"/>
      <c r="DS16" s="768"/>
      <c r="DT16" s="768"/>
      <c r="DU16" s="768"/>
      <c r="DV16" s="768"/>
      <c r="DW16" s="768"/>
      <c r="DX16" s="768"/>
      <c r="DY16" s="768"/>
      <c r="DZ16" s="767"/>
      <c r="EA16" s="767"/>
      <c r="EB16" s="767"/>
      <c r="EC16" s="744"/>
      <c r="ED16" s="744"/>
      <c r="EE16" s="744"/>
      <c r="EF16" s="744"/>
      <c r="EG16" s="744"/>
      <c r="EH16" s="744"/>
      <c r="EI16" s="744"/>
      <c r="EJ16" s="432"/>
      <c r="EK16" s="432"/>
    </row>
    <row r="17" spans="1:141" customFormat="1" ht="13.5" customHeight="1">
      <c r="A17" s="1008"/>
      <c r="B17" s="1011" t="s">
        <v>912</v>
      </c>
      <c r="C17" s="1012" t="s">
        <v>1099</v>
      </c>
      <c r="D17" s="412"/>
      <c r="E17" s="417"/>
      <c r="F17" s="412"/>
      <c r="G17" s="413"/>
      <c r="H17" s="414"/>
      <c r="I17" s="414"/>
      <c r="J17" s="415"/>
      <c r="K17" s="414"/>
      <c r="L17" s="414"/>
      <c r="M17" s="415"/>
      <c r="N17" s="414"/>
      <c r="O17" s="414"/>
      <c r="P17" s="415"/>
      <c r="Q17" s="414"/>
      <c r="R17" s="414"/>
      <c r="S17" s="736">
        <f>BO17+BR17+CD17+CM17+CP17+CS17+CV17+CY17+DB17+DE17+DH17+DN17+DT17+DW17+DZ17</f>
        <v>0</v>
      </c>
      <c r="T17" s="736">
        <f t="shared" si="1"/>
        <v>0</v>
      </c>
      <c r="U17" s="736">
        <f t="shared" si="2"/>
        <v>0</v>
      </c>
      <c r="V17" s="629"/>
      <c r="W17" s="740"/>
      <c r="X17" s="740"/>
      <c r="Y17" s="629"/>
      <c r="Z17" s="740"/>
      <c r="AA17" s="740"/>
      <c r="AB17" s="629"/>
      <c r="AC17" s="740"/>
      <c r="AD17" s="740"/>
      <c r="AE17" s="629"/>
      <c r="AF17" s="740"/>
      <c r="AG17" s="740"/>
      <c r="AH17" s="740"/>
      <c r="AI17" s="740"/>
      <c r="AJ17" s="740"/>
      <c r="AK17" s="629"/>
      <c r="AL17" s="740"/>
      <c r="AM17" s="740"/>
      <c r="AN17" s="629"/>
      <c r="AO17" s="740"/>
      <c r="AP17" s="740"/>
      <c r="AQ17" s="629"/>
      <c r="AR17" s="740"/>
      <c r="AS17" s="740"/>
      <c r="AT17" s="629"/>
      <c r="AU17" s="740"/>
      <c r="AV17" s="740"/>
      <c r="AW17" s="629"/>
      <c r="AX17" s="740"/>
      <c r="AY17" s="740"/>
      <c r="AZ17" s="740"/>
      <c r="BA17" s="740"/>
      <c r="BB17" s="740"/>
      <c r="BC17" s="629"/>
      <c r="BD17" s="740"/>
      <c r="BE17" s="740"/>
      <c r="BF17" s="629"/>
      <c r="BG17" s="740"/>
      <c r="BH17" s="740"/>
      <c r="BI17" s="740"/>
      <c r="BJ17" s="740"/>
      <c r="BK17" s="740"/>
      <c r="BL17" s="629"/>
      <c r="BM17" s="740"/>
      <c r="BN17" s="740"/>
      <c r="BO17" s="629"/>
      <c r="BP17" s="740"/>
      <c r="BQ17" s="740"/>
      <c r="BR17" s="629"/>
      <c r="BS17" s="740"/>
      <c r="BT17" s="740"/>
      <c r="BU17" s="740"/>
      <c r="BV17" s="740"/>
      <c r="BW17" s="740"/>
      <c r="BX17" s="629"/>
      <c r="BY17" s="740"/>
      <c r="BZ17" s="741"/>
      <c r="CA17" s="629"/>
      <c r="CB17" s="740"/>
      <c r="CC17" s="740"/>
      <c r="CD17" s="629"/>
      <c r="CE17" s="740"/>
      <c r="CF17" s="740"/>
      <c r="CG17" s="740"/>
      <c r="CH17" s="740"/>
      <c r="CI17" s="740"/>
      <c r="CJ17" s="629"/>
      <c r="CK17" s="740"/>
      <c r="CL17" s="741"/>
      <c r="CM17" s="629"/>
      <c r="CN17" s="740"/>
      <c r="CO17" s="740"/>
      <c r="CP17" s="629"/>
      <c r="CQ17" s="740"/>
      <c r="CR17" s="740"/>
      <c r="CS17" s="629"/>
      <c r="CT17" s="740"/>
      <c r="CU17" s="740"/>
      <c r="CV17" s="629"/>
      <c r="CW17" s="740"/>
      <c r="CX17" s="740"/>
      <c r="CY17" s="629"/>
      <c r="CZ17" s="742"/>
      <c r="DA17" s="740"/>
      <c r="DB17" s="740"/>
      <c r="DC17" s="740"/>
      <c r="DD17" s="740"/>
      <c r="DE17" s="740"/>
      <c r="DF17" s="740"/>
      <c r="DG17" s="740"/>
      <c r="DH17" s="740"/>
      <c r="DI17" s="740"/>
      <c r="DJ17" s="740"/>
      <c r="DK17" s="740"/>
      <c r="DL17" s="740"/>
      <c r="DM17" s="743"/>
      <c r="DN17" s="629"/>
      <c r="DO17" s="740"/>
      <c r="DP17" s="740"/>
      <c r="DQ17" s="629"/>
      <c r="DR17" s="740"/>
      <c r="DS17" s="740"/>
      <c r="DT17" s="740"/>
      <c r="DU17" s="740"/>
      <c r="DV17" s="740"/>
      <c r="DW17" s="740"/>
      <c r="DX17" s="740"/>
      <c r="DY17" s="740"/>
      <c r="DZ17" s="736"/>
      <c r="EA17" s="736"/>
      <c r="EB17" s="736"/>
      <c r="EC17" s="744"/>
      <c r="ED17" s="744"/>
      <c r="EE17" s="744"/>
      <c r="EF17" s="744"/>
      <c r="EG17" s="744"/>
      <c r="EH17" s="744"/>
      <c r="EI17" s="744"/>
      <c r="EJ17" s="432"/>
      <c r="EK17" s="432"/>
    </row>
    <row r="18" spans="1:141" customFormat="1" ht="13.5" customHeight="1">
      <c r="A18" s="1008"/>
      <c r="B18" s="1011" t="s">
        <v>913</v>
      </c>
      <c r="C18" s="1012" t="s">
        <v>1100</v>
      </c>
      <c r="D18" s="412"/>
      <c r="E18" s="417"/>
      <c r="F18" s="412"/>
      <c r="G18" s="413"/>
      <c r="H18" s="414"/>
      <c r="I18" s="414"/>
      <c r="J18" s="415"/>
      <c r="K18" s="414"/>
      <c r="L18" s="414"/>
      <c r="M18" s="415"/>
      <c r="N18" s="414"/>
      <c r="O18" s="414"/>
      <c r="P18" s="415"/>
      <c r="Q18" s="414"/>
      <c r="R18" s="414"/>
      <c r="S18" s="736">
        <f>BO18+BR18+CD18+CM18+CP18+CS18+CV18+CY18+DB18+DE18+DH18+DN18+DT18+DW18+DZ18</f>
        <v>0</v>
      </c>
      <c r="T18" s="736">
        <f t="shared" si="1"/>
        <v>0</v>
      </c>
      <c r="U18" s="736">
        <f t="shared" si="2"/>
        <v>0</v>
      </c>
      <c r="V18" s="629"/>
      <c r="W18" s="740"/>
      <c r="X18" s="740"/>
      <c r="Y18" s="629"/>
      <c r="Z18" s="740"/>
      <c r="AA18" s="740"/>
      <c r="AB18" s="629"/>
      <c r="AC18" s="740"/>
      <c r="AD18" s="740"/>
      <c r="AE18" s="629"/>
      <c r="AF18" s="740"/>
      <c r="AG18" s="740"/>
      <c r="AH18" s="740"/>
      <c r="AI18" s="740"/>
      <c r="AJ18" s="740"/>
      <c r="AK18" s="629"/>
      <c r="AL18" s="740"/>
      <c r="AM18" s="740"/>
      <c r="AN18" s="629"/>
      <c r="AO18" s="740"/>
      <c r="AP18" s="740"/>
      <c r="AQ18" s="629"/>
      <c r="AR18" s="740"/>
      <c r="AS18" s="740"/>
      <c r="AT18" s="629"/>
      <c r="AU18" s="740"/>
      <c r="AV18" s="740"/>
      <c r="AW18" s="629"/>
      <c r="AX18" s="740"/>
      <c r="AY18" s="740"/>
      <c r="AZ18" s="740"/>
      <c r="BA18" s="740"/>
      <c r="BB18" s="740"/>
      <c r="BC18" s="629"/>
      <c r="BD18" s="740"/>
      <c r="BE18" s="740"/>
      <c r="BF18" s="629"/>
      <c r="BG18" s="740"/>
      <c r="BH18" s="740"/>
      <c r="BI18" s="740"/>
      <c r="BJ18" s="740"/>
      <c r="BK18" s="740"/>
      <c r="BL18" s="629"/>
      <c r="BM18" s="740"/>
      <c r="BN18" s="740"/>
      <c r="BO18" s="629"/>
      <c r="BP18" s="740"/>
      <c r="BQ18" s="740"/>
      <c r="BR18" s="629"/>
      <c r="BS18" s="740"/>
      <c r="BT18" s="740"/>
      <c r="BU18" s="740"/>
      <c r="BV18" s="740"/>
      <c r="BW18" s="740"/>
      <c r="BX18" s="629"/>
      <c r="BY18" s="740"/>
      <c r="BZ18" s="741"/>
      <c r="CA18" s="629"/>
      <c r="CB18" s="740"/>
      <c r="CC18" s="740"/>
      <c r="CD18" s="629"/>
      <c r="CE18" s="740"/>
      <c r="CF18" s="740"/>
      <c r="CG18" s="740"/>
      <c r="CH18" s="740"/>
      <c r="CI18" s="740"/>
      <c r="CJ18" s="629"/>
      <c r="CK18" s="740"/>
      <c r="CL18" s="741"/>
      <c r="CM18" s="629"/>
      <c r="CN18" s="740"/>
      <c r="CO18" s="740"/>
      <c r="CP18" s="629"/>
      <c r="CQ18" s="740"/>
      <c r="CR18" s="740"/>
      <c r="CS18" s="629"/>
      <c r="CT18" s="740"/>
      <c r="CU18" s="740"/>
      <c r="CV18" s="629"/>
      <c r="CW18" s="740"/>
      <c r="CX18" s="740"/>
      <c r="CY18" s="629"/>
      <c r="CZ18" s="742"/>
      <c r="DA18" s="740"/>
      <c r="DB18" s="740"/>
      <c r="DC18" s="740"/>
      <c r="DD18" s="740"/>
      <c r="DE18" s="740"/>
      <c r="DF18" s="740"/>
      <c r="DG18" s="740"/>
      <c r="DH18" s="740"/>
      <c r="DI18" s="740"/>
      <c r="DJ18" s="740"/>
      <c r="DK18" s="740"/>
      <c r="DL18" s="740"/>
      <c r="DM18" s="743"/>
      <c r="DN18" s="629"/>
      <c r="DO18" s="740"/>
      <c r="DP18" s="740"/>
      <c r="DQ18" s="629"/>
      <c r="DR18" s="740"/>
      <c r="DS18" s="740"/>
      <c r="DT18" s="740"/>
      <c r="DU18" s="740"/>
      <c r="DV18" s="740"/>
      <c r="DW18" s="740"/>
      <c r="DX18" s="740"/>
      <c r="DY18" s="740"/>
      <c r="DZ18" s="736"/>
      <c r="EA18" s="736"/>
      <c r="EB18" s="736"/>
      <c r="EC18" s="744"/>
      <c r="ED18" s="744"/>
      <c r="EE18" s="744"/>
      <c r="EF18" s="744"/>
      <c r="EG18" s="744"/>
      <c r="EH18" s="744"/>
      <c r="EI18" s="744"/>
      <c r="EJ18" s="432"/>
      <c r="EK18" s="432"/>
    </row>
    <row r="19" spans="1:141" customFormat="1" ht="13.5" customHeight="1">
      <c r="A19" s="1008"/>
      <c r="B19" s="1011" t="s">
        <v>914</v>
      </c>
      <c r="C19" s="1012" t="s">
        <v>1102</v>
      </c>
      <c r="D19" s="412"/>
      <c r="E19" s="417"/>
      <c r="F19" s="412"/>
      <c r="G19" s="413"/>
      <c r="H19" s="414"/>
      <c r="I19" s="414"/>
      <c r="J19" s="415"/>
      <c r="K19" s="414"/>
      <c r="L19" s="414"/>
      <c r="M19" s="415"/>
      <c r="N19" s="414"/>
      <c r="O19" s="414"/>
      <c r="P19" s="415"/>
      <c r="Q19" s="414"/>
      <c r="R19" s="414"/>
      <c r="S19" s="736">
        <f>BO19+BR19+CD19+CM19+CP19+CS19+CV19+CY19+DB19+DE19+DH19+DN19+DT19+DW19+DZ19</f>
        <v>0</v>
      </c>
      <c r="T19" s="736">
        <f t="shared" si="1"/>
        <v>0</v>
      </c>
      <c r="U19" s="736">
        <f t="shared" si="2"/>
        <v>0</v>
      </c>
      <c r="V19" s="629"/>
      <c r="W19" s="740"/>
      <c r="X19" s="740"/>
      <c r="Y19" s="629"/>
      <c r="Z19" s="740"/>
      <c r="AA19" s="740"/>
      <c r="AB19" s="629"/>
      <c r="AC19" s="740"/>
      <c r="AD19" s="740"/>
      <c r="AE19" s="629"/>
      <c r="AF19" s="740"/>
      <c r="AG19" s="740"/>
      <c r="AH19" s="740"/>
      <c r="AI19" s="740"/>
      <c r="AJ19" s="740"/>
      <c r="AK19" s="629"/>
      <c r="AL19" s="740"/>
      <c r="AM19" s="740"/>
      <c r="AN19" s="629"/>
      <c r="AO19" s="740"/>
      <c r="AP19" s="740"/>
      <c r="AQ19" s="629"/>
      <c r="AR19" s="740"/>
      <c r="AS19" s="740"/>
      <c r="AT19" s="629"/>
      <c r="AU19" s="740"/>
      <c r="AV19" s="740"/>
      <c r="AW19" s="629"/>
      <c r="AX19" s="740"/>
      <c r="AY19" s="740"/>
      <c r="AZ19" s="740"/>
      <c r="BA19" s="740"/>
      <c r="BB19" s="740"/>
      <c r="BC19" s="629"/>
      <c r="BD19" s="740"/>
      <c r="BE19" s="740"/>
      <c r="BF19" s="629"/>
      <c r="BG19" s="740"/>
      <c r="BH19" s="740"/>
      <c r="BI19" s="740"/>
      <c r="BJ19" s="740"/>
      <c r="BK19" s="740"/>
      <c r="BL19" s="629"/>
      <c r="BM19" s="740"/>
      <c r="BN19" s="740"/>
      <c r="BO19" s="629"/>
      <c r="BP19" s="740"/>
      <c r="BQ19" s="740"/>
      <c r="BR19" s="629"/>
      <c r="BS19" s="740"/>
      <c r="BT19" s="740"/>
      <c r="BU19" s="740"/>
      <c r="BV19" s="740"/>
      <c r="BW19" s="740"/>
      <c r="BX19" s="629"/>
      <c r="BY19" s="740"/>
      <c r="BZ19" s="741"/>
      <c r="CA19" s="629"/>
      <c r="CB19" s="740"/>
      <c r="CC19" s="740"/>
      <c r="CD19" s="629"/>
      <c r="CE19" s="740"/>
      <c r="CF19" s="740"/>
      <c r="CG19" s="740"/>
      <c r="CH19" s="740"/>
      <c r="CI19" s="740"/>
      <c r="CJ19" s="629"/>
      <c r="CK19" s="740"/>
      <c r="CL19" s="741"/>
      <c r="CM19" s="629"/>
      <c r="CN19" s="740"/>
      <c r="CO19" s="740"/>
      <c r="CP19" s="629"/>
      <c r="CQ19" s="740"/>
      <c r="CR19" s="740"/>
      <c r="CS19" s="629"/>
      <c r="CT19" s="740"/>
      <c r="CU19" s="740"/>
      <c r="CV19" s="629"/>
      <c r="CW19" s="740"/>
      <c r="CX19" s="740"/>
      <c r="CY19" s="629"/>
      <c r="CZ19" s="742"/>
      <c r="DA19" s="740"/>
      <c r="DB19" s="740"/>
      <c r="DC19" s="740"/>
      <c r="DD19" s="740"/>
      <c r="DE19" s="740"/>
      <c r="DF19" s="740"/>
      <c r="DG19" s="740"/>
      <c r="DH19" s="740"/>
      <c r="DI19" s="740"/>
      <c r="DJ19" s="740"/>
      <c r="DK19" s="740"/>
      <c r="DL19" s="740"/>
      <c r="DM19" s="743"/>
      <c r="DN19" s="629"/>
      <c r="DO19" s="740"/>
      <c r="DP19" s="740"/>
      <c r="DQ19" s="629"/>
      <c r="DR19" s="740"/>
      <c r="DS19" s="740"/>
      <c r="DT19" s="740"/>
      <c r="DU19" s="740"/>
      <c r="DV19" s="740"/>
      <c r="DW19" s="740"/>
      <c r="DX19" s="740"/>
      <c r="DY19" s="740"/>
      <c r="DZ19" s="736"/>
      <c r="EA19" s="736"/>
      <c r="EB19" s="736"/>
      <c r="EC19" s="744"/>
      <c r="ED19" s="744"/>
      <c r="EE19" s="744"/>
      <c r="EF19" s="744"/>
      <c r="EG19" s="744"/>
      <c r="EH19" s="744"/>
      <c r="EI19" s="744"/>
      <c r="EJ19" s="432"/>
      <c r="EK19" s="432"/>
    </row>
    <row r="20" spans="1:141" customFormat="1" ht="13.5" customHeight="1">
      <c r="A20" s="1008"/>
      <c r="B20" s="1011" t="s">
        <v>915</v>
      </c>
      <c r="C20" s="1012" t="s">
        <v>1103</v>
      </c>
      <c r="D20" s="412"/>
      <c r="E20" s="417"/>
      <c r="F20" s="412"/>
      <c r="G20" s="413"/>
      <c r="H20" s="414"/>
      <c r="I20" s="414"/>
      <c r="J20" s="415"/>
      <c r="K20" s="414"/>
      <c r="L20" s="414"/>
      <c r="M20" s="415"/>
      <c r="N20" s="414"/>
      <c r="O20" s="414"/>
      <c r="P20" s="415"/>
      <c r="Q20" s="414"/>
      <c r="R20" s="414"/>
      <c r="S20" s="736">
        <f>BO20+BR20+CD20+CM20+CP20+CS20+CV20+CY20+DB20+DE20+DH20+DK20+DN20+DT20+DW20+DZ20</f>
        <v>80947</v>
      </c>
      <c r="T20" s="736">
        <f t="shared" si="1"/>
        <v>63369</v>
      </c>
      <c r="U20" s="736">
        <f t="shared" si="2"/>
        <v>63069</v>
      </c>
      <c r="V20" s="629"/>
      <c r="W20" s="740"/>
      <c r="X20" s="740"/>
      <c r="Y20" s="629"/>
      <c r="Z20" s="740"/>
      <c r="AA20" s="740"/>
      <c r="AB20" s="629"/>
      <c r="AC20" s="740"/>
      <c r="AD20" s="740"/>
      <c r="AE20" s="629"/>
      <c r="AF20" s="740"/>
      <c r="AG20" s="740"/>
      <c r="AH20" s="740"/>
      <c r="AI20" s="740"/>
      <c r="AJ20" s="740"/>
      <c r="AK20" s="629"/>
      <c r="AL20" s="740"/>
      <c r="AM20" s="740"/>
      <c r="AN20" s="629"/>
      <c r="AO20" s="740"/>
      <c r="AP20" s="740"/>
      <c r="AQ20" s="629"/>
      <c r="AR20" s="740"/>
      <c r="AS20" s="740"/>
      <c r="AT20" s="629"/>
      <c r="AU20" s="740"/>
      <c r="AV20" s="740"/>
      <c r="AW20" s="629"/>
      <c r="AX20" s="740"/>
      <c r="AY20" s="740"/>
      <c r="AZ20" s="740"/>
      <c r="BA20" s="740"/>
      <c r="BB20" s="740"/>
      <c r="BC20" s="629"/>
      <c r="BD20" s="740"/>
      <c r="BE20" s="740"/>
      <c r="BF20" s="629"/>
      <c r="BG20" s="740"/>
      <c r="BH20" s="740"/>
      <c r="BI20" s="740"/>
      <c r="BJ20" s="740"/>
      <c r="BK20" s="740"/>
      <c r="BL20" s="629"/>
      <c r="BM20" s="740"/>
      <c r="BN20" s="740"/>
      <c r="BO20" s="747"/>
      <c r="BP20" s="747"/>
      <c r="BQ20" s="747"/>
      <c r="BR20" s="747"/>
      <c r="BS20" s="747">
        <v>1335</v>
      </c>
      <c r="BT20" s="747">
        <v>1228</v>
      </c>
      <c r="BU20" s="747"/>
      <c r="BV20" s="747"/>
      <c r="BW20" s="747"/>
      <c r="BX20" s="748"/>
      <c r="BY20" s="747"/>
      <c r="BZ20" s="749"/>
      <c r="CA20" s="748"/>
      <c r="CB20" s="747"/>
      <c r="CC20" s="747">
        <v>1459</v>
      </c>
      <c r="CD20" s="748"/>
      <c r="CE20" s="747"/>
      <c r="CF20" s="747">
        <v>1459</v>
      </c>
      <c r="CG20" s="747"/>
      <c r="CH20" s="747"/>
      <c r="CI20" s="747"/>
      <c r="CJ20" s="748"/>
      <c r="CK20" s="747"/>
      <c r="CL20" s="749"/>
      <c r="CM20" s="629"/>
      <c r="CN20" s="747"/>
      <c r="CO20" s="747">
        <v>873</v>
      </c>
      <c r="CP20" s="748"/>
      <c r="CQ20" s="747"/>
      <c r="CR20" s="747">
        <v>215</v>
      </c>
      <c r="CS20" s="748"/>
      <c r="CT20" s="747"/>
      <c r="CU20" s="747">
        <v>629</v>
      </c>
      <c r="CV20" s="748"/>
      <c r="CW20" s="747">
        <v>13310</v>
      </c>
      <c r="CX20" s="747">
        <v>12046</v>
      </c>
      <c r="CY20" s="748"/>
      <c r="CZ20" s="750">
        <v>15840</v>
      </c>
      <c r="DA20" s="747">
        <v>14399</v>
      </c>
      <c r="DB20" s="747"/>
      <c r="DC20" s="747"/>
      <c r="DD20" s="747">
        <v>3036</v>
      </c>
      <c r="DE20" s="747"/>
      <c r="DF20" s="747">
        <v>14520</v>
      </c>
      <c r="DG20" s="747">
        <v>13434</v>
      </c>
      <c r="DH20" s="747"/>
      <c r="DI20" s="747">
        <v>14520</v>
      </c>
      <c r="DJ20" s="747">
        <v>13386</v>
      </c>
      <c r="DK20" s="747">
        <v>80947</v>
      </c>
      <c r="DL20" s="747">
        <v>3844</v>
      </c>
      <c r="DM20" s="743">
        <v>2364</v>
      </c>
      <c r="DN20" s="788"/>
      <c r="DO20" s="788"/>
      <c r="DP20" s="788"/>
      <c r="DQ20" s="748"/>
      <c r="DR20" s="747"/>
      <c r="DS20" s="747"/>
      <c r="DT20" s="747"/>
      <c r="DU20" s="747"/>
      <c r="DV20" s="747"/>
      <c r="DW20" s="747"/>
      <c r="DX20" s="747"/>
      <c r="DY20" s="747"/>
      <c r="DZ20" s="751"/>
      <c r="EA20" s="751"/>
      <c r="EB20" s="751"/>
      <c r="EC20" s="744"/>
      <c r="ED20" s="744"/>
      <c r="EE20" s="744"/>
      <c r="EF20" s="744"/>
      <c r="EG20" s="744"/>
      <c r="EH20" s="744"/>
      <c r="EI20" s="744"/>
      <c r="EJ20" s="432"/>
      <c r="EK20" s="432"/>
    </row>
    <row r="21" spans="1:141" customFormat="1" ht="13.5" customHeight="1" thickBot="1">
      <c r="A21" s="1013"/>
      <c r="B21" s="1014" t="s">
        <v>922</v>
      </c>
      <c r="C21" s="1015" t="s">
        <v>1104</v>
      </c>
      <c r="D21" s="412"/>
      <c r="E21" s="417"/>
      <c r="F21" s="412"/>
      <c r="G21" s="413"/>
      <c r="H21" s="414"/>
      <c r="I21" s="414"/>
      <c r="J21" s="415"/>
      <c r="K21" s="414"/>
      <c r="L21" s="414"/>
      <c r="M21" s="415"/>
      <c r="N21" s="414"/>
      <c r="O21" s="414"/>
      <c r="P21" s="415"/>
      <c r="Q21" s="414"/>
      <c r="R21" s="414"/>
      <c r="S21" s="876">
        <f t="shared" ref="S21:S62" si="7">BO21+BR21+CD21+CM21+CP21+CS21+CV21+CY21+DB21+DE21+DH21+DN21+DT21+DW21+DZ21</f>
        <v>0</v>
      </c>
      <c r="T21" s="876">
        <f t="shared" si="1"/>
        <v>0</v>
      </c>
      <c r="U21" s="876">
        <f t="shared" si="2"/>
        <v>0</v>
      </c>
      <c r="V21" s="630"/>
      <c r="W21" s="782"/>
      <c r="X21" s="782"/>
      <c r="Y21" s="630"/>
      <c r="Z21" s="782"/>
      <c r="AA21" s="782"/>
      <c r="AB21" s="630"/>
      <c r="AC21" s="782"/>
      <c r="AD21" s="782"/>
      <c r="AE21" s="630"/>
      <c r="AF21" s="782"/>
      <c r="AG21" s="782"/>
      <c r="AH21" s="782"/>
      <c r="AI21" s="782"/>
      <c r="AJ21" s="782"/>
      <c r="AK21" s="630"/>
      <c r="AL21" s="782"/>
      <c r="AM21" s="782"/>
      <c r="AN21" s="630"/>
      <c r="AO21" s="782"/>
      <c r="AP21" s="782"/>
      <c r="AQ21" s="630"/>
      <c r="AR21" s="782"/>
      <c r="AS21" s="782"/>
      <c r="AT21" s="630"/>
      <c r="AU21" s="782"/>
      <c r="AV21" s="782"/>
      <c r="AW21" s="630"/>
      <c r="AX21" s="782"/>
      <c r="AY21" s="782"/>
      <c r="AZ21" s="782"/>
      <c r="BA21" s="782"/>
      <c r="BB21" s="782"/>
      <c r="BC21" s="630"/>
      <c r="BD21" s="782"/>
      <c r="BE21" s="782"/>
      <c r="BF21" s="630"/>
      <c r="BG21" s="782"/>
      <c r="BH21" s="782"/>
      <c r="BI21" s="782"/>
      <c r="BJ21" s="782"/>
      <c r="BK21" s="782"/>
      <c r="BL21" s="630"/>
      <c r="BM21" s="782"/>
      <c r="BN21" s="782"/>
      <c r="BO21" s="630"/>
      <c r="BP21" s="782"/>
      <c r="BQ21" s="782"/>
      <c r="BR21" s="630"/>
      <c r="BS21" s="782"/>
      <c r="BT21" s="782"/>
      <c r="BU21" s="782"/>
      <c r="BV21" s="782"/>
      <c r="BW21" s="782"/>
      <c r="BX21" s="630"/>
      <c r="BY21" s="782"/>
      <c r="BZ21" s="784"/>
      <c r="CA21" s="630"/>
      <c r="CB21" s="782"/>
      <c r="CC21" s="782"/>
      <c r="CD21" s="630"/>
      <c r="CE21" s="782"/>
      <c r="CF21" s="782"/>
      <c r="CG21" s="782"/>
      <c r="CH21" s="782"/>
      <c r="CI21" s="782"/>
      <c r="CJ21" s="630"/>
      <c r="CK21" s="782"/>
      <c r="CL21" s="784"/>
      <c r="CM21" s="630"/>
      <c r="CN21" s="782"/>
      <c r="CO21" s="782"/>
      <c r="CP21" s="630"/>
      <c r="CQ21" s="782"/>
      <c r="CR21" s="782"/>
      <c r="CS21" s="630"/>
      <c r="CT21" s="782"/>
      <c r="CU21" s="782"/>
      <c r="CV21" s="630"/>
      <c r="CW21" s="782"/>
      <c r="CX21" s="782"/>
      <c r="CY21" s="630"/>
      <c r="CZ21" s="785"/>
      <c r="DA21" s="782"/>
      <c r="DB21" s="782"/>
      <c r="DC21" s="782"/>
      <c r="DD21" s="782"/>
      <c r="DE21" s="782"/>
      <c r="DF21" s="782"/>
      <c r="DG21" s="782"/>
      <c r="DH21" s="782"/>
      <c r="DI21" s="782"/>
      <c r="DJ21" s="782"/>
      <c r="DK21" s="782"/>
      <c r="DL21" s="782"/>
      <c r="DM21" s="786"/>
      <c r="DN21" s="630"/>
      <c r="DO21" s="782"/>
      <c r="DP21" s="782"/>
      <c r="DQ21" s="630"/>
      <c r="DR21" s="782"/>
      <c r="DS21" s="782"/>
      <c r="DT21" s="782"/>
      <c r="DU21" s="782"/>
      <c r="DV21" s="782"/>
      <c r="DW21" s="782"/>
      <c r="DX21" s="782"/>
      <c r="DY21" s="782"/>
      <c r="DZ21" s="876"/>
      <c r="EA21" s="876"/>
      <c r="EB21" s="876"/>
      <c r="EC21" s="744"/>
      <c r="ED21" s="744"/>
      <c r="EE21" s="744"/>
      <c r="EF21" s="744"/>
      <c r="EG21" s="744"/>
      <c r="EH21" s="744"/>
      <c r="EI21" s="744"/>
      <c r="EJ21" s="432"/>
      <c r="EK21" s="432"/>
    </row>
    <row r="22" spans="1:141" customFormat="1" ht="13.5" customHeight="1" thickBot="1">
      <c r="A22" s="1016"/>
      <c r="B22" s="1006" t="s">
        <v>846</v>
      </c>
      <c r="C22" s="1019" t="s">
        <v>1105</v>
      </c>
      <c r="D22" s="412"/>
      <c r="E22" s="412"/>
      <c r="F22" s="412"/>
      <c r="G22" s="413"/>
      <c r="H22" s="414"/>
      <c r="I22" s="414"/>
      <c r="J22" s="415"/>
      <c r="K22" s="414"/>
      <c r="L22" s="414"/>
      <c r="M22" s="415"/>
      <c r="N22" s="414"/>
      <c r="O22" s="414"/>
      <c r="P22" s="415"/>
      <c r="Q22" s="414"/>
      <c r="R22" s="416"/>
      <c r="S22" s="873">
        <f t="shared" si="7"/>
        <v>0</v>
      </c>
      <c r="T22" s="631">
        <f t="shared" si="1"/>
        <v>0</v>
      </c>
      <c r="U22" s="631">
        <f t="shared" si="2"/>
        <v>0</v>
      </c>
      <c r="V22" s="880"/>
      <c r="W22" s="883"/>
      <c r="X22" s="883"/>
      <c r="Y22" s="880"/>
      <c r="Z22" s="883"/>
      <c r="AA22" s="883"/>
      <c r="AB22" s="880"/>
      <c r="AC22" s="883"/>
      <c r="AD22" s="883"/>
      <c r="AE22" s="880"/>
      <c r="AF22" s="883"/>
      <c r="AG22" s="883"/>
      <c r="AH22" s="883"/>
      <c r="AI22" s="883"/>
      <c r="AJ22" s="883"/>
      <c r="AK22" s="880"/>
      <c r="AL22" s="883"/>
      <c r="AM22" s="883"/>
      <c r="AN22" s="880"/>
      <c r="AO22" s="883"/>
      <c r="AP22" s="883"/>
      <c r="AQ22" s="880"/>
      <c r="AR22" s="883"/>
      <c r="AS22" s="883"/>
      <c r="AT22" s="880"/>
      <c r="AU22" s="883"/>
      <c r="AV22" s="883"/>
      <c r="AW22" s="880"/>
      <c r="AX22" s="883"/>
      <c r="AY22" s="883"/>
      <c r="AZ22" s="883"/>
      <c r="BA22" s="883"/>
      <c r="BB22" s="883"/>
      <c r="BC22" s="880"/>
      <c r="BD22" s="883"/>
      <c r="BE22" s="883"/>
      <c r="BF22" s="880"/>
      <c r="BG22" s="883"/>
      <c r="BH22" s="883"/>
      <c r="BI22" s="883"/>
      <c r="BJ22" s="883"/>
      <c r="BK22" s="883"/>
      <c r="BL22" s="880"/>
      <c r="BM22" s="883"/>
      <c r="BN22" s="883"/>
      <c r="BO22" s="880"/>
      <c r="BP22" s="883"/>
      <c r="BQ22" s="883"/>
      <c r="BR22" s="880"/>
      <c r="BS22" s="883"/>
      <c r="BT22" s="883"/>
      <c r="BU22" s="880"/>
      <c r="BV22" s="883"/>
      <c r="BW22" s="883"/>
      <c r="BX22" s="883"/>
      <c r="BY22" s="883"/>
      <c r="BZ22" s="883"/>
      <c r="CA22" s="883"/>
      <c r="CB22" s="883"/>
      <c r="CC22" s="883"/>
      <c r="CD22" s="880"/>
      <c r="CE22" s="883"/>
      <c r="CF22" s="883"/>
      <c r="CG22" s="883"/>
      <c r="CH22" s="883"/>
      <c r="CI22" s="883"/>
      <c r="CJ22" s="880"/>
      <c r="CK22" s="883"/>
      <c r="CL22" s="884"/>
      <c r="CM22" s="880"/>
      <c r="CN22" s="883"/>
      <c r="CO22" s="883"/>
      <c r="CP22" s="880"/>
      <c r="CQ22" s="883"/>
      <c r="CR22" s="883"/>
      <c r="CS22" s="880"/>
      <c r="CT22" s="883"/>
      <c r="CU22" s="883"/>
      <c r="CV22" s="880"/>
      <c r="CW22" s="883"/>
      <c r="CX22" s="883"/>
      <c r="CY22" s="880"/>
      <c r="CZ22" s="885"/>
      <c r="DA22" s="883"/>
      <c r="DB22" s="883"/>
      <c r="DC22" s="883"/>
      <c r="DD22" s="883"/>
      <c r="DE22" s="883"/>
      <c r="DF22" s="883"/>
      <c r="DG22" s="883"/>
      <c r="DH22" s="883"/>
      <c r="DI22" s="883"/>
      <c r="DJ22" s="883"/>
      <c r="DK22" s="883"/>
      <c r="DL22" s="883"/>
      <c r="DM22" s="886"/>
      <c r="DN22" s="880"/>
      <c r="DO22" s="883"/>
      <c r="DP22" s="883"/>
      <c r="DQ22" s="880"/>
      <c r="DR22" s="883"/>
      <c r="DS22" s="883"/>
      <c r="DT22" s="883"/>
      <c r="DU22" s="883"/>
      <c r="DV22" s="883"/>
      <c r="DW22" s="883"/>
      <c r="DX22" s="883"/>
      <c r="DY22" s="883"/>
      <c r="DZ22" s="631"/>
      <c r="EA22" s="631"/>
      <c r="EB22" s="632"/>
      <c r="EC22" s="744"/>
      <c r="ED22" s="744"/>
      <c r="EE22" s="744"/>
      <c r="EF22" s="744"/>
      <c r="EG22" s="744"/>
      <c r="EH22" s="744"/>
      <c r="EI22" s="744"/>
      <c r="EJ22" s="432"/>
      <c r="EK22" s="432"/>
    </row>
    <row r="23" spans="1:141" customFormat="1" ht="13.5" customHeight="1">
      <c r="A23" s="1018"/>
      <c r="B23" s="1009" t="s">
        <v>894</v>
      </c>
      <c r="C23" s="1010" t="s">
        <v>1106</v>
      </c>
      <c r="D23" s="412"/>
      <c r="E23" s="412"/>
      <c r="F23" s="412"/>
      <c r="G23" s="413"/>
      <c r="H23" s="414"/>
      <c r="I23" s="414"/>
      <c r="J23" s="415"/>
      <c r="K23" s="414"/>
      <c r="L23" s="414"/>
      <c r="M23" s="415"/>
      <c r="N23" s="414"/>
      <c r="O23" s="414"/>
      <c r="P23" s="415"/>
      <c r="Q23" s="414"/>
      <c r="R23" s="414"/>
      <c r="S23" s="767">
        <f t="shared" si="7"/>
        <v>0</v>
      </c>
      <c r="T23" s="767">
        <f t="shared" si="1"/>
        <v>0</v>
      </c>
      <c r="U23" s="767">
        <f t="shared" si="2"/>
        <v>0</v>
      </c>
      <c r="V23" s="882"/>
      <c r="W23" s="768"/>
      <c r="X23" s="768"/>
      <c r="Y23" s="882"/>
      <c r="Z23" s="768"/>
      <c r="AA23" s="768"/>
      <c r="AB23" s="882"/>
      <c r="AC23" s="768"/>
      <c r="AD23" s="768"/>
      <c r="AE23" s="882"/>
      <c r="AF23" s="768"/>
      <c r="AG23" s="768"/>
      <c r="AH23" s="768"/>
      <c r="AI23" s="768"/>
      <c r="AJ23" s="768"/>
      <c r="AK23" s="882"/>
      <c r="AL23" s="768"/>
      <c r="AM23" s="768"/>
      <c r="AN23" s="882"/>
      <c r="AO23" s="768"/>
      <c r="AP23" s="768"/>
      <c r="AQ23" s="882"/>
      <c r="AR23" s="768"/>
      <c r="AS23" s="768"/>
      <c r="AT23" s="882"/>
      <c r="AU23" s="768"/>
      <c r="AV23" s="768"/>
      <c r="AW23" s="882"/>
      <c r="AX23" s="768"/>
      <c r="AY23" s="768"/>
      <c r="AZ23" s="768"/>
      <c r="BA23" s="768"/>
      <c r="BB23" s="768"/>
      <c r="BC23" s="882"/>
      <c r="BD23" s="768"/>
      <c r="BE23" s="768"/>
      <c r="BF23" s="882"/>
      <c r="BG23" s="768"/>
      <c r="BH23" s="768"/>
      <c r="BI23" s="768"/>
      <c r="BJ23" s="768"/>
      <c r="BK23" s="768"/>
      <c r="BL23" s="882"/>
      <c r="BM23" s="768"/>
      <c r="BN23" s="768"/>
      <c r="BO23" s="882"/>
      <c r="BP23" s="768"/>
      <c r="BQ23" s="768"/>
      <c r="BR23" s="882"/>
      <c r="BS23" s="768"/>
      <c r="BT23" s="768"/>
      <c r="BU23" s="882"/>
      <c r="BV23" s="768"/>
      <c r="BW23" s="768"/>
      <c r="BX23" s="768"/>
      <c r="BY23" s="768"/>
      <c r="BZ23" s="768"/>
      <c r="CA23" s="768"/>
      <c r="CB23" s="768"/>
      <c r="CC23" s="768"/>
      <c r="CD23" s="882"/>
      <c r="CE23" s="768"/>
      <c r="CF23" s="768"/>
      <c r="CG23" s="768"/>
      <c r="CH23" s="768"/>
      <c r="CI23" s="768"/>
      <c r="CJ23" s="882"/>
      <c r="CK23" s="768"/>
      <c r="CL23" s="769"/>
      <c r="CM23" s="882"/>
      <c r="CN23" s="768"/>
      <c r="CO23" s="768"/>
      <c r="CP23" s="882"/>
      <c r="CQ23" s="768"/>
      <c r="CR23" s="768"/>
      <c r="CS23" s="882"/>
      <c r="CT23" s="768"/>
      <c r="CU23" s="768"/>
      <c r="CV23" s="882"/>
      <c r="CW23" s="768"/>
      <c r="CX23" s="768"/>
      <c r="CY23" s="882"/>
      <c r="CZ23" s="770"/>
      <c r="DA23" s="768"/>
      <c r="DB23" s="768"/>
      <c r="DC23" s="768"/>
      <c r="DD23" s="768"/>
      <c r="DE23" s="768"/>
      <c r="DF23" s="768"/>
      <c r="DG23" s="768"/>
      <c r="DH23" s="768"/>
      <c r="DI23" s="768"/>
      <c r="DJ23" s="768"/>
      <c r="DK23" s="768"/>
      <c r="DL23" s="768"/>
      <c r="DM23" s="771"/>
      <c r="DN23" s="882"/>
      <c r="DO23" s="768"/>
      <c r="DP23" s="768"/>
      <c r="DQ23" s="882"/>
      <c r="DR23" s="768"/>
      <c r="DS23" s="768"/>
      <c r="DT23" s="768"/>
      <c r="DU23" s="768"/>
      <c r="DV23" s="768"/>
      <c r="DW23" s="768"/>
      <c r="DX23" s="768"/>
      <c r="DY23" s="768"/>
      <c r="DZ23" s="767"/>
      <c r="EA23" s="767"/>
      <c r="EB23" s="767"/>
      <c r="EC23" s="744"/>
      <c r="ED23" s="744"/>
      <c r="EE23" s="744"/>
      <c r="EF23" s="744"/>
      <c r="EG23" s="744"/>
      <c r="EH23" s="744"/>
      <c r="EI23" s="744"/>
      <c r="EJ23" s="432"/>
      <c r="EK23" s="432"/>
    </row>
    <row r="24" spans="1:141" customFormat="1" ht="13.5" customHeight="1">
      <c r="A24" s="1008"/>
      <c r="B24" s="1011" t="s">
        <v>895</v>
      </c>
      <c r="C24" s="1012" t="s">
        <v>1107</v>
      </c>
      <c r="D24" s="408"/>
      <c r="E24" s="408"/>
      <c r="F24" s="408"/>
      <c r="G24" s="419"/>
      <c r="H24" s="414"/>
      <c r="I24" s="414"/>
      <c r="J24" s="420"/>
      <c r="K24" s="414"/>
      <c r="L24" s="414"/>
      <c r="M24" s="420"/>
      <c r="N24" s="414"/>
      <c r="O24" s="414"/>
      <c r="P24" s="420"/>
      <c r="Q24" s="414"/>
      <c r="R24" s="414"/>
      <c r="S24" s="736">
        <f t="shared" si="7"/>
        <v>0</v>
      </c>
      <c r="T24" s="736">
        <f t="shared" si="1"/>
        <v>0</v>
      </c>
      <c r="U24" s="736">
        <f t="shared" si="2"/>
        <v>0</v>
      </c>
      <c r="V24" s="736"/>
      <c r="W24" s="736"/>
      <c r="X24" s="736"/>
      <c r="Y24" s="736"/>
      <c r="Z24" s="736"/>
      <c r="AA24" s="736"/>
      <c r="AB24" s="736"/>
      <c r="AC24" s="736"/>
      <c r="AD24" s="736"/>
      <c r="AE24" s="736"/>
      <c r="AF24" s="736"/>
      <c r="AG24" s="736"/>
      <c r="AH24" s="736"/>
      <c r="AI24" s="736"/>
      <c r="AJ24" s="736"/>
      <c r="AK24" s="736"/>
      <c r="AL24" s="736"/>
      <c r="AM24" s="736"/>
      <c r="AN24" s="736"/>
      <c r="AO24" s="736"/>
      <c r="AP24" s="736"/>
      <c r="AQ24" s="736"/>
      <c r="AR24" s="736"/>
      <c r="AS24" s="736"/>
      <c r="AT24" s="736"/>
      <c r="AU24" s="736"/>
      <c r="AV24" s="736"/>
      <c r="AW24" s="736"/>
      <c r="AX24" s="736"/>
      <c r="AY24" s="736"/>
      <c r="AZ24" s="736"/>
      <c r="BA24" s="736"/>
      <c r="BB24" s="736"/>
      <c r="BC24" s="736"/>
      <c r="BD24" s="736"/>
      <c r="BE24" s="736"/>
      <c r="BF24" s="736"/>
      <c r="BG24" s="736"/>
      <c r="BH24" s="736"/>
      <c r="BI24" s="736"/>
      <c r="BJ24" s="736"/>
      <c r="BK24" s="736"/>
      <c r="BL24" s="736"/>
      <c r="BM24" s="736"/>
      <c r="BN24" s="736"/>
      <c r="BO24" s="736"/>
      <c r="BP24" s="736"/>
      <c r="BQ24" s="736"/>
      <c r="BR24" s="736"/>
      <c r="BS24" s="736"/>
      <c r="BT24" s="736"/>
      <c r="BU24" s="736"/>
      <c r="BV24" s="736"/>
      <c r="BW24" s="736"/>
      <c r="BX24" s="736"/>
      <c r="BY24" s="736"/>
      <c r="BZ24" s="736"/>
      <c r="CA24" s="736"/>
      <c r="CB24" s="736"/>
      <c r="CC24" s="736"/>
      <c r="CD24" s="736"/>
      <c r="CE24" s="736"/>
      <c r="CF24" s="736"/>
      <c r="CG24" s="736"/>
      <c r="CH24" s="736"/>
      <c r="CI24" s="736"/>
      <c r="CJ24" s="736"/>
      <c r="CK24" s="736"/>
      <c r="CL24" s="737"/>
      <c r="CM24" s="736"/>
      <c r="CN24" s="736"/>
      <c r="CO24" s="736"/>
      <c r="CP24" s="736"/>
      <c r="CQ24" s="736"/>
      <c r="CR24" s="736"/>
      <c r="CS24" s="736"/>
      <c r="CT24" s="736"/>
      <c r="CU24" s="736"/>
      <c r="CV24" s="736"/>
      <c r="CW24" s="736"/>
      <c r="CX24" s="736"/>
      <c r="CY24" s="736"/>
      <c r="CZ24" s="738"/>
      <c r="DA24" s="736"/>
      <c r="DB24" s="736"/>
      <c r="DC24" s="736"/>
      <c r="DD24" s="736"/>
      <c r="DE24" s="736"/>
      <c r="DF24" s="736"/>
      <c r="DG24" s="736"/>
      <c r="DH24" s="736"/>
      <c r="DI24" s="736"/>
      <c r="DJ24" s="736"/>
      <c r="DK24" s="736"/>
      <c r="DL24" s="736"/>
      <c r="DM24" s="736"/>
      <c r="DN24" s="736"/>
      <c r="DO24" s="736"/>
      <c r="DP24" s="736"/>
      <c r="DQ24" s="736"/>
      <c r="DR24" s="736"/>
      <c r="DS24" s="736"/>
      <c r="DT24" s="736"/>
      <c r="DU24" s="736"/>
      <c r="DV24" s="736"/>
      <c r="DW24" s="736"/>
      <c r="DX24" s="736"/>
      <c r="DY24" s="736"/>
      <c r="DZ24" s="736"/>
      <c r="EA24" s="736"/>
      <c r="EB24" s="736"/>
      <c r="EC24" s="739"/>
      <c r="ED24" s="739"/>
      <c r="EE24" s="739"/>
      <c r="EF24" s="739"/>
      <c r="EG24" s="739"/>
      <c r="EH24" s="739"/>
      <c r="EI24" s="739"/>
      <c r="EJ24" s="569"/>
      <c r="EK24" s="569"/>
    </row>
    <row r="25" spans="1:141" customFormat="1" ht="13.5" customHeight="1">
      <c r="A25" s="1008"/>
      <c r="B25" s="1011" t="s">
        <v>896</v>
      </c>
      <c r="C25" s="1012" t="s">
        <v>1108</v>
      </c>
      <c r="D25" s="408"/>
      <c r="E25" s="408"/>
      <c r="F25" s="408"/>
      <c r="G25" s="409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736">
        <f t="shared" si="7"/>
        <v>0</v>
      </c>
      <c r="T25" s="736">
        <f t="shared" si="1"/>
        <v>0</v>
      </c>
      <c r="U25" s="736">
        <f t="shared" si="2"/>
        <v>0</v>
      </c>
      <c r="V25" s="629"/>
      <c r="W25" s="740"/>
      <c r="X25" s="740"/>
      <c r="Y25" s="629"/>
      <c r="Z25" s="740"/>
      <c r="AA25" s="740"/>
      <c r="AB25" s="629"/>
      <c r="AC25" s="740"/>
      <c r="AD25" s="740"/>
      <c r="AE25" s="629"/>
      <c r="AF25" s="740"/>
      <c r="AG25" s="740"/>
      <c r="AH25" s="740"/>
      <c r="AI25" s="740"/>
      <c r="AJ25" s="740"/>
      <c r="AK25" s="629"/>
      <c r="AL25" s="740"/>
      <c r="AM25" s="740"/>
      <c r="AN25" s="629"/>
      <c r="AO25" s="740"/>
      <c r="AP25" s="740"/>
      <c r="AQ25" s="629"/>
      <c r="AR25" s="740"/>
      <c r="AS25" s="740"/>
      <c r="AT25" s="629"/>
      <c r="AU25" s="740"/>
      <c r="AV25" s="740"/>
      <c r="AW25" s="629"/>
      <c r="AX25" s="740"/>
      <c r="AY25" s="740"/>
      <c r="AZ25" s="740"/>
      <c r="BA25" s="740"/>
      <c r="BB25" s="740"/>
      <c r="BC25" s="629"/>
      <c r="BD25" s="740"/>
      <c r="BE25" s="740"/>
      <c r="BF25" s="629"/>
      <c r="BG25" s="740"/>
      <c r="BH25" s="740"/>
      <c r="BI25" s="740"/>
      <c r="BJ25" s="740"/>
      <c r="BK25" s="740"/>
      <c r="BL25" s="629"/>
      <c r="BM25" s="740"/>
      <c r="BN25" s="740"/>
      <c r="BO25" s="629"/>
      <c r="BP25" s="740"/>
      <c r="BQ25" s="740"/>
      <c r="BR25" s="629"/>
      <c r="BS25" s="740"/>
      <c r="BT25" s="740"/>
      <c r="BU25" s="629"/>
      <c r="BV25" s="740"/>
      <c r="BW25" s="740"/>
      <c r="BX25" s="740"/>
      <c r="BY25" s="740"/>
      <c r="BZ25" s="740"/>
      <c r="CA25" s="740"/>
      <c r="CB25" s="740"/>
      <c r="CC25" s="740"/>
      <c r="CD25" s="629"/>
      <c r="CE25" s="740"/>
      <c r="CF25" s="740"/>
      <c r="CG25" s="740"/>
      <c r="CH25" s="740"/>
      <c r="CI25" s="740"/>
      <c r="CJ25" s="629"/>
      <c r="CK25" s="740"/>
      <c r="CL25" s="741"/>
      <c r="CM25" s="629"/>
      <c r="CN25" s="740"/>
      <c r="CO25" s="740"/>
      <c r="CP25" s="629"/>
      <c r="CQ25" s="740"/>
      <c r="CR25" s="740"/>
      <c r="CS25" s="629"/>
      <c r="CT25" s="740"/>
      <c r="CU25" s="740"/>
      <c r="CV25" s="629"/>
      <c r="CW25" s="740"/>
      <c r="CX25" s="740"/>
      <c r="CY25" s="629"/>
      <c r="CZ25" s="742"/>
      <c r="DA25" s="740"/>
      <c r="DB25" s="740"/>
      <c r="DC25" s="740"/>
      <c r="DD25" s="740"/>
      <c r="DE25" s="740"/>
      <c r="DF25" s="740"/>
      <c r="DG25" s="740"/>
      <c r="DH25" s="740"/>
      <c r="DI25" s="740"/>
      <c r="DJ25" s="740"/>
      <c r="DK25" s="740"/>
      <c r="DL25" s="740"/>
      <c r="DM25" s="743"/>
      <c r="DN25" s="629"/>
      <c r="DO25" s="740"/>
      <c r="DP25" s="740"/>
      <c r="DQ25" s="629"/>
      <c r="DR25" s="740"/>
      <c r="DS25" s="740"/>
      <c r="DT25" s="740"/>
      <c r="DU25" s="740"/>
      <c r="DV25" s="740"/>
      <c r="DW25" s="740"/>
      <c r="DX25" s="740"/>
      <c r="DY25" s="740"/>
      <c r="DZ25" s="736"/>
      <c r="EA25" s="736"/>
      <c r="EB25" s="736"/>
      <c r="EC25" s="744"/>
      <c r="ED25" s="744"/>
      <c r="EE25" s="744"/>
      <c r="EF25" s="744"/>
      <c r="EG25" s="744"/>
      <c r="EH25" s="744"/>
      <c r="EI25" s="744"/>
      <c r="EJ25" s="432"/>
      <c r="EK25" s="432"/>
    </row>
    <row r="26" spans="1:141" customFormat="1" ht="13.5" customHeight="1">
      <c r="A26" s="1008"/>
      <c r="B26" s="1011" t="s">
        <v>897</v>
      </c>
      <c r="C26" s="1012" t="s">
        <v>1109</v>
      </c>
      <c r="D26" s="412"/>
      <c r="E26" s="412"/>
      <c r="F26" s="412"/>
      <c r="G26" s="421"/>
      <c r="H26" s="414"/>
      <c r="I26" s="414"/>
      <c r="J26" s="422"/>
      <c r="K26" s="414"/>
      <c r="L26" s="414"/>
      <c r="M26" s="422"/>
      <c r="N26" s="414"/>
      <c r="O26" s="414"/>
      <c r="P26" s="422"/>
      <c r="Q26" s="414"/>
      <c r="R26" s="414"/>
      <c r="S26" s="736">
        <f t="shared" si="7"/>
        <v>0</v>
      </c>
      <c r="T26" s="736">
        <f t="shared" si="1"/>
        <v>0</v>
      </c>
      <c r="U26" s="736">
        <f t="shared" si="2"/>
        <v>0</v>
      </c>
      <c r="V26" s="629"/>
      <c r="W26" s="740"/>
      <c r="X26" s="740"/>
      <c r="Y26" s="629"/>
      <c r="Z26" s="740"/>
      <c r="AA26" s="740"/>
      <c r="AB26" s="629"/>
      <c r="AC26" s="740"/>
      <c r="AD26" s="740"/>
      <c r="AE26" s="629"/>
      <c r="AF26" s="740"/>
      <c r="AG26" s="740"/>
      <c r="AH26" s="740"/>
      <c r="AI26" s="740"/>
      <c r="AJ26" s="740"/>
      <c r="AK26" s="629"/>
      <c r="AL26" s="740"/>
      <c r="AM26" s="740"/>
      <c r="AN26" s="629"/>
      <c r="AO26" s="740"/>
      <c r="AP26" s="740"/>
      <c r="AQ26" s="629"/>
      <c r="AR26" s="740"/>
      <c r="AS26" s="740"/>
      <c r="AT26" s="629"/>
      <c r="AU26" s="740"/>
      <c r="AV26" s="740"/>
      <c r="AW26" s="629"/>
      <c r="AX26" s="740"/>
      <c r="AY26" s="740"/>
      <c r="AZ26" s="740"/>
      <c r="BA26" s="740"/>
      <c r="BB26" s="740"/>
      <c r="BC26" s="629"/>
      <c r="BD26" s="740"/>
      <c r="BE26" s="740"/>
      <c r="BF26" s="629"/>
      <c r="BG26" s="740"/>
      <c r="BH26" s="740"/>
      <c r="BI26" s="740"/>
      <c r="BJ26" s="740"/>
      <c r="BK26" s="740"/>
      <c r="BL26" s="629"/>
      <c r="BM26" s="740"/>
      <c r="BN26" s="740"/>
      <c r="BO26" s="629"/>
      <c r="BP26" s="740"/>
      <c r="BQ26" s="740"/>
      <c r="BR26" s="629"/>
      <c r="BS26" s="740"/>
      <c r="BT26" s="740"/>
      <c r="BU26" s="629"/>
      <c r="BV26" s="740"/>
      <c r="BW26" s="740"/>
      <c r="BX26" s="740"/>
      <c r="BY26" s="740"/>
      <c r="BZ26" s="740"/>
      <c r="CA26" s="740"/>
      <c r="CB26" s="740"/>
      <c r="CC26" s="740"/>
      <c r="CD26" s="629"/>
      <c r="CE26" s="740"/>
      <c r="CF26" s="740"/>
      <c r="CG26" s="740"/>
      <c r="CH26" s="740"/>
      <c r="CI26" s="740"/>
      <c r="CJ26" s="629"/>
      <c r="CK26" s="740"/>
      <c r="CL26" s="741"/>
      <c r="CM26" s="629"/>
      <c r="CN26" s="740"/>
      <c r="CO26" s="740"/>
      <c r="CP26" s="629"/>
      <c r="CQ26" s="740"/>
      <c r="CR26" s="740"/>
      <c r="CS26" s="629"/>
      <c r="CT26" s="740"/>
      <c r="CU26" s="740"/>
      <c r="CV26" s="629"/>
      <c r="CW26" s="740"/>
      <c r="CX26" s="740"/>
      <c r="CY26" s="629"/>
      <c r="CZ26" s="742"/>
      <c r="DA26" s="740"/>
      <c r="DB26" s="740"/>
      <c r="DC26" s="740"/>
      <c r="DD26" s="740"/>
      <c r="DE26" s="740"/>
      <c r="DF26" s="740"/>
      <c r="DG26" s="740"/>
      <c r="DH26" s="740"/>
      <c r="DI26" s="740"/>
      <c r="DJ26" s="740"/>
      <c r="DK26" s="740"/>
      <c r="DL26" s="740"/>
      <c r="DM26" s="743"/>
      <c r="DN26" s="629"/>
      <c r="DO26" s="740"/>
      <c r="DP26" s="740"/>
      <c r="DQ26" s="629"/>
      <c r="DR26" s="740"/>
      <c r="DS26" s="740"/>
      <c r="DT26" s="740"/>
      <c r="DU26" s="740"/>
      <c r="DV26" s="740"/>
      <c r="DW26" s="740"/>
      <c r="DX26" s="740"/>
      <c r="DY26" s="740"/>
      <c r="DZ26" s="736"/>
      <c r="EA26" s="736"/>
      <c r="EB26" s="736"/>
      <c r="EC26" s="744"/>
      <c r="ED26" s="744"/>
      <c r="EE26" s="744"/>
      <c r="EF26" s="744"/>
      <c r="EG26" s="744"/>
      <c r="EH26" s="744"/>
      <c r="EI26" s="744"/>
      <c r="EJ26" s="432"/>
      <c r="EK26" s="432"/>
    </row>
    <row r="27" spans="1:141" customFormat="1" ht="13.5" customHeight="1">
      <c r="A27" s="1008"/>
      <c r="B27" s="1011" t="s">
        <v>955</v>
      </c>
      <c r="C27" s="1012" t="s">
        <v>1110</v>
      </c>
      <c r="D27" s="412"/>
      <c r="E27" s="412"/>
      <c r="F27" s="412"/>
      <c r="G27" s="421"/>
      <c r="H27" s="414"/>
      <c r="I27" s="414"/>
      <c r="J27" s="422"/>
      <c r="K27" s="414"/>
      <c r="L27" s="414"/>
      <c r="M27" s="422"/>
      <c r="N27" s="414"/>
      <c r="O27" s="414"/>
      <c r="P27" s="422"/>
      <c r="Q27" s="414"/>
      <c r="R27" s="414"/>
      <c r="S27" s="736">
        <f t="shared" si="7"/>
        <v>0</v>
      </c>
      <c r="T27" s="736">
        <f t="shared" si="1"/>
        <v>0</v>
      </c>
      <c r="U27" s="736">
        <f t="shared" si="2"/>
        <v>0</v>
      </c>
      <c r="V27" s="629"/>
      <c r="W27" s="740"/>
      <c r="X27" s="740"/>
      <c r="Y27" s="629"/>
      <c r="Z27" s="740"/>
      <c r="AA27" s="740"/>
      <c r="AB27" s="629"/>
      <c r="AC27" s="740"/>
      <c r="AD27" s="740"/>
      <c r="AE27" s="629"/>
      <c r="AF27" s="740"/>
      <c r="AG27" s="740"/>
      <c r="AH27" s="740"/>
      <c r="AI27" s="740"/>
      <c r="AJ27" s="740"/>
      <c r="AK27" s="629"/>
      <c r="AL27" s="740"/>
      <c r="AM27" s="740"/>
      <c r="AN27" s="629"/>
      <c r="AO27" s="740"/>
      <c r="AP27" s="740"/>
      <c r="AQ27" s="629"/>
      <c r="AR27" s="740"/>
      <c r="AS27" s="740"/>
      <c r="AT27" s="629"/>
      <c r="AU27" s="740"/>
      <c r="AV27" s="740"/>
      <c r="AW27" s="629"/>
      <c r="AX27" s="740"/>
      <c r="AY27" s="740"/>
      <c r="AZ27" s="740"/>
      <c r="BA27" s="740"/>
      <c r="BB27" s="740"/>
      <c r="BC27" s="629"/>
      <c r="BD27" s="740"/>
      <c r="BE27" s="740"/>
      <c r="BF27" s="629"/>
      <c r="BG27" s="740"/>
      <c r="BH27" s="740"/>
      <c r="BI27" s="740"/>
      <c r="BJ27" s="740"/>
      <c r="BK27" s="740"/>
      <c r="BL27" s="629"/>
      <c r="BM27" s="740"/>
      <c r="BN27" s="740"/>
      <c r="BO27" s="629"/>
      <c r="BP27" s="740"/>
      <c r="BQ27" s="740"/>
      <c r="BR27" s="629"/>
      <c r="BS27" s="740"/>
      <c r="BT27" s="740"/>
      <c r="BU27" s="629"/>
      <c r="BV27" s="740"/>
      <c r="BW27" s="740"/>
      <c r="BX27" s="740"/>
      <c r="BY27" s="740"/>
      <c r="BZ27" s="740"/>
      <c r="CA27" s="740"/>
      <c r="CB27" s="740"/>
      <c r="CC27" s="740"/>
      <c r="CD27" s="629"/>
      <c r="CE27" s="740"/>
      <c r="CF27" s="740"/>
      <c r="CG27" s="740"/>
      <c r="CH27" s="740"/>
      <c r="CI27" s="740"/>
      <c r="CJ27" s="629"/>
      <c r="CK27" s="740"/>
      <c r="CL27" s="741"/>
      <c r="CM27" s="629"/>
      <c r="CN27" s="740"/>
      <c r="CO27" s="740"/>
      <c r="CP27" s="629"/>
      <c r="CQ27" s="740"/>
      <c r="CR27" s="740"/>
      <c r="CS27" s="629"/>
      <c r="CT27" s="740"/>
      <c r="CU27" s="740"/>
      <c r="CV27" s="629"/>
      <c r="CW27" s="740"/>
      <c r="CX27" s="740"/>
      <c r="CY27" s="629"/>
      <c r="CZ27" s="742"/>
      <c r="DA27" s="740"/>
      <c r="DB27" s="740"/>
      <c r="DC27" s="740"/>
      <c r="DD27" s="740"/>
      <c r="DE27" s="740"/>
      <c r="DF27" s="740"/>
      <c r="DG27" s="740"/>
      <c r="DH27" s="740"/>
      <c r="DI27" s="740"/>
      <c r="DJ27" s="740"/>
      <c r="DK27" s="740"/>
      <c r="DL27" s="740"/>
      <c r="DM27" s="743"/>
      <c r="DN27" s="629"/>
      <c r="DO27" s="740"/>
      <c r="DP27" s="740"/>
      <c r="DQ27" s="629"/>
      <c r="DR27" s="740"/>
      <c r="DS27" s="740"/>
      <c r="DT27" s="740"/>
      <c r="DU27" s="740"/>
      <c r="DV27" s="740"/>
      <c r="DW27" s="740"/>
      <c r="DX27" s="740"/>
      <c r="DY27" s="740"/>
      <c r="DZ27" s="736"/>
      <c r="EA27" s="736"/>
      <c r="EB27" s="736"/>
      <c r="EC27" s="744"/>
      <c r="ED27" s="744"/>
      <c r="EE27" s="744"/>
      <c r="EF27" s="744"/>
      <c r="EG27" s="744"/>
      <c r="EH27" s="744"/>
      <c r="EI27" s="744"/>
      <c r="EJ27" s="432"/>
      <c r="EK27" s="432"/>
    </row>
    <row r="28" spans="1:141" customFormat="1" ht="13.5" customHeight="1" thickBot="1">
      <c r="A28" s="1013"/>
      <c r="B28" s="1014" t="s">
        <v>956</v>
      </c>
      <c r="C28" s="1015" t="s">
        <v>1111</v>
      </c>
      <c r="D28" s="412"/>
      <c r="E28" s="412"/>
      <c r="F28" s="412"/>
      <c r="G28" s="421"/>
      <c r="H28" s="414"/>
      <c r="I28" s="414"/>
      <c r="J28" s="422"/>
      <c r="K28" s="414"/>
      <c r="L28" s="414"/>
      <c r="M28" s="422"/>
      <c r="N28" s="414"/>
      <c r="O28" s="414"/>
      <c r="P28" s="422"/>
      <c r="Q28" s="414"/>
      <c r="R28" s="414"/>
      <c r="S28" s="876">
        <f t="shared" si="7"/>
        <v>0</v>
      </c>
      <c r="T28" s="876">
        <f t="shared" si="1"/>
        <v>0</v>
      </c>
      <c r="U28" s="876">
        <f t="shared" si="2"/>
        <v>0</v>
      </c>
      <c r="V28" s="630"/>
      <c r="W28" s="782"/>
      <c r="X28" s="782"/>
      <c r="Y28" s="630"/>
      <c r="Z28" s="782"/>
      <c r="AA28" s="782"/>
      <c r="AB28" s="630"/>
      <c r="AC28" s="782"/>
      <c r="AD28" s="782"/>
      <c r="AE28" s="630"/>
      <c r="AF28" s="782"/>
      <c r="AG28" s="782"/>
      <c r="AH28" s="782"/>
      <c r="AI28" s="782"/>
      <c r="AJ28" s="782"/>
      <c r="AK28" s="630"/>
      <c r="AL28" s="782"/>
      <c r="AM28" s="782"/>
      <c r="AN28" s="630"/>
      <c r="AO28" s="782"/>
      <c r="AP28" s="782"/>
      <c r="AQ28" s="630"/>
      <c r="AR28" s="782"/>
      <c r="AS28" s="782"/>
      <c r="AT28" s="630"/>
      <c r="AU28" s="782"/>
      <c r="AV28" s="782"/>
      <c r="AW28" s="630"/>
      <c r="AX28" s="782"/>
      <c r="AY28" s="782"/>
      <c r="AZ28" s="782"/>
      <c r="BA28" s="782"/>
      <c r="BB28" s="782"/>
      <c r="BC28" s="630"/>
      <c r="BD28" s="782"/>
      <c r="BE28" s="782"/>
      <c r="BF28" s="630"/>
      <c r="BG28" s="782"/>
      <c r="BH28" s="782"/>
      <c r="BI28" s="782"/>
      <c r="BJ28" s="782"/>
      <c r="BK28" s="782"/>
      <c r="BL28" s="630"/>
      <c r="BM28" s="782"/>
      <c r="BN28" s="782"/>
      <c r="BO28" s="630"/>
      <c r="BP28" s="782"/>
      <c r="BQ28" s="782"/>
      <c r="BR28" s="630"/>
      <c r="BS28" s="782"/>
      <c r="BT28" s="782"/>
      <c r="BU28" s="630"/>
      <c r="BV28" s="782"/>
      <c r="BW28" s="782"/>
      <c r="BX28" s="782"/>
      <c r="BY28" s="782"/>
      <c r="BZ28" s="782"/>
      <c r="CA28" s="782"/>
      <c r="CB28" s="782"/>
      <c r="CC28" s="782"/>
      <c r="CD28" s="630"/>
      <c r="CE28" s="782"/>
      <c r="CF28" s="782"/>
      <c r="CG28" s="782"/>
      <c r="CH28" s="782"/>
      <c r="CI28" s="782"/>
      <c r="CJ28" s="630"/>
      <c r="CK28" s="782"/>
      <c r="CL28" s="784"/>
      <c r="CM28" s="630"/>
      <c r="CN28" s="782"/>
      <c r="CO28" s="782"/>
      <c r="CP28" s="630"/>
      <c r="CQ28" s="782"/>
      <c r="CR28" s="782"/>
      <c r="CS28" s="630"/>
      <c r="CT28" s="782"/>
      <c r="CU28" s="782"/>
      <c r="CV28" s="630"/>
      <c r="CW28" s="782"/>
      <c r="CX28" s="782"/>
      <c r="CY28" s="630"/>
      <c r="CZ28" s="785"/>
      <c r="DA28" s="782"/>
      <c r="DB28" s="782"/>
      <c r="DC28" s="782"/>
      <c r="DD28" s="782"/>
      <c r="DE28" s="782"/>
      <c r="DF28" s="782"/>
      <c r="DG28" s="782"/>
      <c r="DH28" s="782"/>
      <c r="DI28" s="782"/>
      <c r="DJ28" s="782"/>
      <c r="DK28" s="782"/>
      <c r="DL28" s="782"/>
      <c r="DM28" s="786"/>
      <c r="DN28" s="630"/>
      <c r="DO28" s="782"/>
      <c r="DP28" s="782"/>
      <c r="DQ28" s="630"/>
      <c r="DR28" s="782"/>
      <c r="DS28" s="782"/>
      <c r="DT28" s="782"/>
      <c r="DU28" s="782"/>
      <c r="DV28" s="782"/>
      <c r="DW28" s="782"/>
      <c r="DX28" s="782"/>
      <c r="DY28" s="782"/>
      <c r="DZ28" s="876"/>
      <c r="EA28" s="876"/>
      <c r="EB28" s="876"/>
      <c r="EC28" s="744"/>
      <c r="ED28" s="744"/>
      <c r="EE28" s="744"/>
      <c r="EF28" s="744"/>
      <c r="EG28" s="744"/>
      <c r="EH28" s="744"/>
      <c r="EI28" s="744"/>
      <c r="EJ28" s="432"/>
      <c r="EK28" s="432"/>
    </row>
    <row r="29" spans="1:141" customFormat="1" ht="20.25" customHeight="1" thickBot="1">
      <c r="A29" s="1016"/>
      <c r="B29" s="1006" t="s">
        <v>957</v>
      </c>
      <c r="C29" s="1019" t="s">
        <v>1112</v>
      </c>
      <c r="D29" s="412"/>
      <c r="E29" s="412"/>
      <c r="F29" s="412"/>
      <c r="G29" s="421"/>
      <c r="H29" s="414"/>
      <c r="I29" s="414"/>
      <c r="J29" s="422"/>
      <c r="K29" s="414"/>
      <c r="L29" s="414"/>
      <c r="M29" s="422"/>
      <c r="N29" s="414"/>
      <c r="O29" s="414"/>
      <c r="P29" s="422"/>
      <c r="Q29" s="414"/>
      <c r="R29" s="416"/>
      <c r="S29" s="873">
        <f t="shared" si="7"/>
        <v>0</v>
      </c>
      <c r="T29" s="631">
        <f t="shared" si="1"/>
        <v>0</v>
      </c>
      <c r="U29" s="631">
        <f t="shared" si="2"/>
        <v>0</v>
      </c>
      <c r="V29" s="880"/>
      <c r="W29" s="883"/>
      <c r="X29" s="883"/>
      <c r="Y29" s="880"/>
      <c r="Z29" s="883"/>
      <c r="AA29" s="883"/>
      <c r="AB29" s="880"/>
      <c r="AC29" s="883"/>
      <c r="AD29" s="883"/>
      <c r="AE29" s="880"/>
      <c r="AF29" s="883"/>
      <c r="AG29" s="883"/>
      <c r="AH29" s="883"/>
      <c r="AI29" s="883"/>
      <c r="AJ29" s="883"/>
      <c r="AK29" s="880"/>
      <c r="AL29" s="883"/>
      <c r="AM29" s="883"/>
      <c r="AN29" s="880"/>
      <c r="AO29" s="883"/>
      <c r="AP29" s="883"/>
      <c r="AQ29" s="880"/>
      <c r="AR29" s="883"/>
      <c r="AS29" s="883"/>
      <c r="AT29" s="880"/>
      <c r="AU29" s="883"/>
      <c r="AV29" s="883"/>
      <c r="AW29" s="880"/>
      <c r="AX29" s="883"/>
      <c r="AY29" s="883"/>
      <c r="AZ29" s="883"/>
      <c r="BA29" s="883"/>
      <c r="BB29" s="883"/>
      <c r="BC29" s="880"/>
      <c r="BD29" s="883"/>
      <c r="BE29" s="883"/>
      <c r="BF29" s="880"/>
      <c r="BG29" s="883"/>
      <c r="BH29" s="883"/>
      <c r="BI29" s="883"/>
      <c r="BJ29" s="883"/>
      <c r="BK29" s="883"/>
      <c r="BL29" s="880"/>
      <c r="BM29" s="883"/>
      <c r="BN29" s="883"/>
      <c r="BO29" s="880"/>
      <c r="BP29" s="883"/>
      <c r="BQ29" s="883"/>
      <c r="BR29" s="880"/>
      <c r="BS29" s="883"/>
      <c r="BT29" s="883"/>
      <c r="BU29" s="880"/>
      <c r="BV29" s="883"/>
      <c r="BW29" s="883"/>
      <c r="BX29" s="883"/>
      <c r="BY29" s="883"/>
      <c r="BZ29" s="883"/>
      <c r="CA29" s="883"/>
      <c r="CB29" s="883"/>
      <c r="CC29" s="883"/>
      <c r="CD29" s="880"/>
      <c r="CE29" s="883"/>
      <c r="CF29" s="883"/>
      <c r="CG29" s="883"/>
      <c r="CH29" s="883"/>
      <c r="CI29" s="883"/>
      <c r="CJ29" s="880"/>
      <c r="CK29" s="883"/>
      <c r="CL29" s="884"/>
      <c r="CM29" s="880"/>
      <c r="CN29" s="883"/>
      <c r="CO29" s="883"/>
      <c r="CP29" s="880"/>
      <c r="CQ29" s="883"/>
      <c r="CR29" s="883"/>
      <c r="CS29" s="880"/>
      <c r="CT29" s="883"/>
      <c r="CU29" s="883"/>
      <c r="CV29" s="880"/>
      <c r="CW29" s="883"/>
      <c r="CX29" s="883"/>
      <c r="CY29" s="880"/>
      <c r="CZ29" s="885"/>
      <c r="DA29" s="883"/>
      <c r="DB29" s="883"/>
      <c r="DC29" s="883"/>
      <c r="DD29" s="883"/>
      <c r="DE29" s="883"/>
      <c r="DF29" s="883"/>
      <c r="DG29" s="883"/>
      <c r="DH29" s="883"/>
      <c r="DI29" s="883"/>
      <c r="DJ29" s="883"/>
      <c r="DK29" s="883"/>
      <c r="DL29" s="883"/>
      <c r="DM29" s="886"/>
      <c r="DN29" s="880"/>
      <c r="DO29" s="883"/>
      <c r="DP29" s="883"/>
      <c r="DQ29" s="880"/>
      <c r="DR29" s="883"/>
      <c r="DS29" s="883"/>
      <c r="DT29" s="883"/>
      <c r="DU29" s="883"/>
      <c r="DV29" s="883"/>
      <c r="DW29" s="883"/>
      <c r="DX29" s="883"/>
      <c r="DY29" s="883"/>
      <c r="DZ29" s="631"/>
      <c r="EA29" s="631"/>
      <c r="EB29" s="632"/>
      <c r="EC29" s="744"/>
      <c r="ED29" s="744"/>
      <c r="EE29" s="744"/>
      <c r="EF29" s="744"/>
      <c r="EG29" s="744"/>
      <c r="EH29" s="744"/>
      <c r="EI29" s="744"/>
      <c r="EJ29" s="432"/>
      <c r="EK29" s="432"/>
    </row>
    <row r="30" spans="1:141" customFormat="1" ht="13.5" customHeight="1">
      <c r="A30" s="1018"/>
      <c r="B30" s="1009" t="s">
        <v>1113</v>
      </c>
      <c r="C30" s="1010" t="s">
        <v>1114</v>
      </c>
      <c r="D30" s="412"/>
      <c r="E30" s="412"/>
      <c r="F30" s="412"/>
      <c r="G30" s="421"/>
      <c r="H30" s="414"/>
      <c r="I30" s="414"/>
      <c r="J30" s="422"/>
      <c r="K30" s="414"/>
      <c r="L30" s="414"/>
      <c r="M30" s="422"/>
      <c r="N30" s="414"/>
      <c r="O30" s="414"/>
      <c r="P30" s="422"/>
      <c r="Q30" s="414"/>
      <c r="R30" s="414"/>
      <c r="S30" s="767">
        <f t="shared" si="7"/>
        <v>0</v>
      </c>
      <c r="T30" s="767">
        <f t="shared" si="1"/>
        <v>0</v>
      </c>
      <c r="U30" s="767">
        <f t="shared" si="2"/>
        <v>0</v>
      </c>
      <c r="V30" s="877"/>
      <c r="W30" s="768"/>
      <c r="X30" s="768"/>
      <c r="Y30" s="877"/>
      <c r="Z30" s="768"/>
      <c r="AA30" s="768"/>
      <c r="AB30" s="877"/>
      <c r="AC30" s="768"/>
      <c r="AD30" s="768"/>
      <c r="AE30" s="877"/>
      <c r="AF30" s="768"/>
      <c r="AG30" s="768"/>
      <c r="AH30" s="768"/>
      <c r="AI30" s="768"/>
      <c r="AJ30" s="768"/>
      <c r="AK30" s="877"/>
      <c r="AL30" s="768"/>
      <c r="AM30" s="768"/>
      <c r="AN30" s="877"/>
      <c r="AO30" s="768"/>
      <c r="AP30" s="768"/>
      <c r="AQ30" s="877"/>
      <c r="AR30" s="768"/>
      <c r="AS30" s="768"/>
      <c r="AT30" s="877"/>
      <c r="AU30" s="768"/>
      <c r="AV30" s="768"/>
      <c r="AW30" s="877"/>
      <c r="AX30" s="768"/>
      <c r="AY30" s="768"/>
      <c r="AZ30" s="768"/>
      <c r="BA30" s="768"/>
      <c r="BB30" s="768"/>
      <c r="BC30" s="877"/>
      <c r="BD30" s="768"/>
      <c r="BE30" s="768"/>
      <c r="BF30" s="877"/>
      <c r="BG30" s="768"/>
      <c r="BH30" s="768"/>
      <c r="BI30" s="768"/>
      <c r="BJ30" s="768"/>
      <c r="BK30" s="768"/>
      <c r="BL30" s="877"/>
      <c r="BM30" s="768"/>
      <c r="BN30" s="768"/>
      <c r="BO30" s="877"/>
      <c r="BP30" s="768"/>
      <c r="BQ30" s="768"/>
      <c r="BR30" s="877"/>
      <c r="BS30" s="768"/>
      <c r="BT30" s="768"/>
      <c r="BU30" s="877"/>
      <c r="BV30" s="768"/>
      <c r="BW30" s="768"/>
      <c r="BX30" s="768"/>
      <c r="BY30" s="768"/>
      <c r="BZ30" s="768"/>
      <c r="CA30" s="768"/>
      <c r="CB30" s="768"/>
      <c r="CC30" s="768"/>
      <c r="CD30" s="877"/>
      <c r="CE30" s="768"/>
      <c r="CF30" s="768"/>
      <c r="CG30" s="768"/>
      <c r="CH30" s="768"/>
      <c r="CI30" s="768"/>
      <c r="CJ30" s="877"/>
      <c r="CK30" s="768"/>
      <c r="CL30" s="769"/>
      <c r="CM30" s="877"/>
      <c r="CN30" s="768"/>
      <c r="CO30" s="768"/>
      <c r="CP30" s="877"/>
      <c r="CQ30" s="768"/>
      <c r="CR30" s="768"/>
      <c r="CS30" s="877"/>
      <c r="CT30" s="768"/>
      <c r="CU30" s="768"/>
      <c r="CV30" s="877"/>
      <c r="CW30" s="768"/>
      <c r="CX30" s="768"/>
      <c r="CY30" s="877"/>
      <c r="CZ30" s="770"/>
      <c r="DA30" s="768"/>
      <c r="DB30" s="768"/>
      <c r="DC30" s="768"/>
      <c r="DD30" s="768"/>
      <c r="DE30" s="768"/>
      <c r="DF30" s="768"/>
      <c r="DG30" s="768"/>
      <c r="DH30" s="768"/>
      <c r="DI30" s="768"/>
      <c r="DJ30" s="768"/>
      <c r="DK30" s="768"/>
      <c r="DL30" s="768"/>
      <c r="DM30" s="771"/>
      <c r="DN30" s="877"/>
      <c r="DO30" s="768"/>
      <c r="DP30" s="768"/>
      <c r="DQ30" s="877"/>
      <c r="DR30" s="768"/>
      <c r="DS30" s="768"/>
      <c r="DT30" s="768"/>
      <c r="DU30" s="768"/>
      <c r="DV30" s="768"/>
      <c r="DW30" s="768"/>
      <c r="DX30" s="768"/>
      <c r="DY30" s="768"/>
      <c r="DZ30" s="767"/>
      <c r="EA30" s="767"/>
      <c r="EB30" s="767"/>
      <c r="EC30" s="744"/>
      <c r="ED30" s="744"/>
      <c r="EE30" s="744"/>
      <c r="EF30" s="744"/>
      <c r="EG30" s="744"/>
      <c r="EH30" s="744"/>
      <c r="EI30" s="744"/>
      <c r="EJ30" s="432"/>
      <c r="EK30" s="432"/>
    </row>
    <row r="31" spans="1:141" customFormat="1" ht="13.5" customHeight="1">
      <c r="A31" s="1008"/>
      <c r="B31" s="1011" t="s">
        <v>1115</v>
      </c>
      <c r="C31" s="1012" t="s">
        <v>1116</v>
      </c>
      <c r="D31" s="412"/>
      <c r="E31" s="412"/>
      <c r="F31" s="412"/>
      <c r="G31" s="421"/>
      <c r="H31" s="414"/>
      <c r="I31" s="414"/>
      <c r="J31" s="422"/>
      <c r="K31" s="414"/>
      <c r="L31" s="414"/>
      <c r="M31" s="422"/>
      <c r="N31" s="414"/>
      <c r="O31" s="414"/>
      <c r="P31" s="422"/>
      <c r="Q31" s="414"/>
      <c r="R31" s="414"/>
      <c r="S31" s="736">
        <f t="shared" si="7"/>
        <v>0</v>
      </c>
      <c r="T31" s="736">
        <f t="shared" si="1"/>
        <v>0</v>
      </c>
      <c r="U31" s="736">
        <f t="shared" si="2"/>
        <v>0</v>
      </c>
      <c r="V31" s="629"/>
      <c r="W31" s="740"/>
      <c r="X31" s="740"/>
      <c r="Y31" s="629"/>
      <c r="Z31" s="740"/>
      <c r="AA31" s="740"/>
      <c r="AB31" s="629"/>
      <c r="AC31" s="740"/>
      <c r="AD31" s="740"/>
      <c r="AE31" s="629"/>
      <c r="AF31" s="740"/>
      <c r="AG31" s="740"/>
      <c r="AH31" s="740"/>
      <c r="AI31" s="740"/>
      <c r="AJ31" s="740"/>
      <c r="AK31" s="629"/>
      <c r="AL31" s="740"/>
      <c r="AM31" s="740"/>
      <c r="AN31" s="629"/>
      <c r="AO31" s="740"/>
      <c r="AP31" s="740"/>
      <c r="AQ31" s="629"/>
      <c r="AR31" s="740"/>
      <c r="AS31" s="740"/>
      <c r="AT31" s="629"/>
      <c r="AU31" s="740"/>
      <c r="AV31" s="740"/>
      <c r="AW31" s="629"/>
      <c r="AX31" s="740"/>
      <c r="AY31" s="740"/>
      <c r="AZ31" s="740"/>
      <c r="BA31" s="740"/>
      <c r="BB31" s="740"/>
      <c r="BC31" s="629"/>
      <c r="BD31" s="740"/>
      <c r="BE31" s="740"/>
      <c r="BF31" s="629"/>
      <c r="BG31" s="740"/>
      <c r="BH31" s="740"/>
      <c r="BI31" s="740"/>
      <c r="BJ31" s="740"/>
      <c r="BK31" s="740"/>
      <c r="BL31" s="629"/>
      <c r="BM31" s="740"/>
      <c r="BN31" s="740"/>
      <c r="BO31" s="629"/>
      <c r="BP31" s="740"/>
      <c r="BQ31" s="740"/>
      <c r="BR31" s="629"/>
      <c r="BS31" s="740"/>
      <c r="BT31" s="740"/>
      <c r="BU31" s="629"/>
      <c r="BV31" s="740"/>
      <c r="BW31" s="740"/>
      <c r="BX31" s="740"/>
      <c r="BY31" s="740"/>
      <c r="BZ31" s="740"/>
      <c r="CA31" s="740"/>
      <c r="CB31" s="740"/>
      <c r="CC31" s="740"/>
      <c r="CD31" s="629"/>
      <c r="CE31" s="740"/>
      <c r="CF31" s="740"/>
      <c r="CG31" s="740"/>
      <c r="CH31" s="740"/>
      <c r="CI31" s="740"/>
      <c r="CJ31" s="629"/>
      <c r="CK31" s="740"/>
      <c r="CL31" s="741"/>
      <c r="CM31" s="629"/>
      <c r="CN31" s="740"/>
      <c r="CO31" s="740"/>
      <c r="CP31" s="629"/>
      <c r="CQ31" s="740"/>
      <c r="CR31" s="740"/>
      <c r="CS31" s="629"/>
      <c r="CT31" s="740"/>
      <c r="CU31" s="740"/>
      <c r="CV31" s="629"/>
      <c r="CW31" s="740"/>
      <c r="CX31" s="740"/>
      <c r="CY31" s="629"/>
      <c r="CZ31" s="742"/>
      <c r="DA31" s="740"/>
      <c r="DB31" s="740"/>
      <c r="DC31" s="740"/>
      <c r="DD31" s="740"/>
      <c r="DE31" s="740"/>
      <c r="DF31" s="740"/>
      <c r="DG31" s="740"/>
      <c r="DH31" s="740"/>
      <c r="DI31" s="740"/>
      <c r="DJ31" s="740"/>
      <c r="DK31" s="740"/>
      <c r="DL31" s="740"/>
      <c r="DM31" s="743"/>
      <c r="DN31" s="629"/>
      <c r="DO31" s="740"/>
      <c r="DP31" s="740"/>
      <c r="DQ31" s="629"/>
      <c r="DR31" s="740"/>
      <c r="DS31" s="740"/>
      <c r="DT31" s="740"/>
      <c r="DU31" s="740"/>
      <c r="DV31" s="740"/>
      <c r="DW31" s="740"/>
      <c r="DX31" s="740"/>
      <c r="DY31" s="740"/>
      <c r="DZ31" s="736"/>
      <c r="EA31" s="736"/>
      <c r="EB31" s="736"/>
      <c r="EC31" s="744"/>
      <c r="ED31" s="744"/>
      <c r="EE31" s="744"/>
      <c r="EF31" s="744"/>
      <c r="EG31" s="744"/>
      <c r="EH31" s="744"/>
      <c r="EI31" s="744"/>
      <c r="EJ31" s="432"/>
      <c r="EK31" s="432"/>
    </row>
    <row r="32" spans="1:141" customFormat="1" ht="13.5" customHeight="1">
      <c r="A32" s="1008"/>
      <c r="B32" s="1011" t="s">
        <v>1117</v>
      </c>
      <c r="C32" s="1012" t="s">
        <v>1118</v>
      </c>
      <c r="D32" s="412"/>
      <c r="E32" s="412"/>
      <c r="F32" s="412"/>
      <c r="G32" s="421"/>
      <c r="H32" s="414"/>
      <c r="I32" s="414"/>
      <c r="J32" s="422"/>
      <c r="K32" s="414"/>
      <c r="L32" s="414"/>
      <c r="M32" s="422"/>
      <c r="N32" s="414"/>
      <c r="O32" s="414"/>
      <c r="P32" s="422"/>
      <c r="Q32" s="414"/>
      <c r="R32" s="414"/>
      <c r="S32" s="736">
        <f t="shared" si="7"/>
        <v>0</v>
      </c>
      <c r="T32" s="736">
        <f t="shared" si="1"/>
        <v>0</v>
      </c>
      <c r="U32" s="736">
        <f t="shared" si="2"/>
        <v>0</v>
      </c>
      <c r="V32" s="629"/>
      <c r="W32" s="740"/>
      <c r="X32" s="740"/>
      <c r="Y32" s="629"/>
      <c r="Z32" s="740"/>
      <c r="AA32" s="740"/>
      <c r="AB32" s="629"/>
      <c r="AC32" s="740"/>
      <c r="AD32" s="740"/>
      <c r="AE32" s="629"/>
      <c r="AF32" s="740"/>
      <c r="AG32" s="740"/>
      <c r="AH32" s="740"/>
      <c r="AI32" s="740"/>
      <c r="AJ32" s="740"/>
      <c r="AK32" s="629"/>
      <c r="AL32" s="740"/>
      <c r="AM32" s="740"/>
      <c r="AN32" s="629"/>
      <c r="AO32" s="740"/>
      <c r="AP32" s="740"/>
      <c r="AQ32" s="629"/>
      <c r="AR32" s="740"/>
      <c r="AS32" s="740"/>
      <c r="AT32" s="629"/>
      <c r="AU32" s="740"/>
      <c r="AV32" s="740"/>
      <c r="AW32" s="629"/>
      <c r="AX32" s="740"/>
      <c r="AY32" s="740"/>
      <c r="AZ32" s="740"/>
      <c r="BA32" s="740"/>
      <c r="BB32" s="740"/>
      <c r="BC32" s="629"/>
      <c r="BD32" s="740"/>
      <c r="BE32" s="740"/>
      <c r="BF32" s="629"/>
      <c r="BG32" s="740"/>
      <c r="BH32" s="740"/>
      <c r="BI32" s="740"/>
      <c r="BJ32" s="740"/>
      <c r="BK32" s="740"/>
      <c r="BL32" s="629"/>
      <c r="BM32" s="740"/>
      <c r="BN32" s="740"/>
      <c r="BO32" s="629"/>
      <c r="BP32" s="740"/>
      <c r="BQ32" s="740"/>
      <c r="BR32" s="629"/>
      <c r="BS32" s="740"/>
      <c r="BT32" s="740"/>
      <c r="BU32" s="629"/>
      <c r="BV32" s="740"/>
      <c r="BW32" s="740"/>
      <c r="BX32" s="740"/>
      <c r="BY32" s="740"/>
      <c r="BZ32" s="740"/>
      <c r="CA32" s="740"/>
      <c r="CB32" s="740"/>
      <c r="CC32" s="740"/>
      <c r="CD32" s="629"/>
      <c r="CE32" s="740"/>
      <c r="CF32" s="740"/>
      <c r="CG32" s="740"/>
      <c r="CH32" s="740"/>
      <c r="CI32" s="740"/>
      <c r="CJ32" s="629"/>
      <c r="CK32" s="740"/>
      <c r="CL32" s="741"/>
      <c r="CM32" s="629"/>
      <c r="CN32" s="740"/>
      <c r="CO32" s="740"/>
      <c r="CP32" s="629"/>
      <c r="CQ32" s="740"/>
      <c r="CR32" s="740"/>
      <c r="CS32" s="629"/>
      <c r="CT32" s="740"/>
      <c r="CU32" s="740"/>
      <c r="CV32" s="629"/>
      <c r="CW32" s="740"/>
      <c r="CX32" s="740"/>
      <c r="CY32" s="629"/>
      <c r="CZ32" s="742"/>
      <c r="DA32" s="740"/>
      <c r="DB32" s="740"/>
      <c r="DC32" s="740"/>
      <c r="DD32" s="740"/>
      <c r="DE32" s="740"/>
      <c r="DF32" s="740"/>
      <c r="DG32" s="740"/>
      <c r="DH32" s="740"/>
      <c r="DI32" s="740"/>
      <c r="DJ32" s="740"/>
      <c r="DK32" s="740"/>
      <c r="DL32" s="740"/>
      <c r="DM32" s="743"/>
      <c r="DN32" s="629"/>
      <c r="DO32" s="740"/>
      <c r="DP32" s="740"/>
      <c r="DQ32" s="629"/>
      <c r="DR32" s="740"/>
      <c r="DS32" s="740"/>
      <c r="DT32" s="740"/>
      <c r="DU32" s="740"/>
      <c r="DV32" s="740"/>
      <c r="DW32" s="740"/>
      <c r="DX32" s="740"/>
      <c r="DY32" s="740"/>
      <c r="DZ32" s="736"/>
      <c r="EA32" s="736"/>
      <c r="EB32" s="736"/>
      <c r="EC32" s="744"/>
      <c r="ED32" s="744"/>
      <c r="EE32" s="744"/>
      <c r="EF32" s="744"/>
      <c r="EG32" s="744"/>
      <c r="EH32" s="744"/>
      <c r="EI32" s="744"/>
      <c r="EJ32" s="432"/>
      <c r="EK32" s="432"/>
    </row>
    <row r="33" spans="1:141" customFormat="1" ht="13.5" customHeight="1">
      <c r="A33" s="1008"/>
      <c r="B33" s="1011" t="s">
        <v>1119</v>
      </c>
      <c r="C33" s="1012" t="s">
        <v>1120</v>
      </c>
      <c r="D33" s="412"/>
      <c r="E33" s="412"/>
      <c r="F33" s="412"/>
      <c r="G33" s="421"/>
      <c r="H33" s="414"/>
      <c r="I33" s="414"/>
      <c r="J33" s="422"/>
      <c r="K33" s="414"/>
      <c r="L33" s="414"/>
      <c r="M33" s="422"/>
      <c r="N33" s="414"/>
      <c r="O33" s="414"/>
      <c r="P33" s="422"/>
      <c r="Q33" s="414"/>
      <c r="R33" s="414"/>
      <c r="S33" s="736">
        <f t="shared" si="7"/>
        <v>0</v>
      </c>
      <c r="T33" s="736">
        <f t="shared" si="1"/>
        <v>0</v>
      </c>
      <c r="U33" s="736">
        <f t="shared" si="2"/>
        <v>0</v>
      </c>
      <c r="V33" s="629"/>
      <c r="W33" s="740"/>
      <c r="X33" s="740"/>
      <c r="Y33" s="629"/>
      <c r="Z33" s="740"/>
      <c r="AA33" s="740"/>
      <c r="AB33" s="629"/>
      <c r="AC33" s="740"/>
      <c r="AD33" s="740"/>
      <c r="AE33" s="629"/>
      <c r="AF33" s="740"/>
      <c r="AG33" s="740"/>
      <c r="AH33" s="740"/>
      <c r="AI33" s="740"/>
      <c r="AJ33" s="740"/>
      <c r="AK33" s="629"/>
      <c r="AL33" s="740"/>
      <c r="AM33" s="740"/>
      <c r="AN33" s="629"/>
      <c r="AO33" s="740"/>
      <c r="AP33" s="740"/>
      <c r="AQ33" s="629"/>
      <c r="AR33" s="740"/>
      <c r="AS33" s="740"/>
      <c r="AT33" s="629"/>
      <c r="AU33" s="740"/>
      <c r="AV33" s="740"/>
      <c r="AW33" s="629"/>
      <c r="AX33" s="740"/>
      <c r="AY33" s="740"/>
      <c r="AZ33" s="740"/>
      <c r="BA33" s="740"/>
      <c r="BB33" s="740"/>
      <c r="BC33" s="629"/>
      <c r="BD33" s="740"/>
      <c r="BE33" s="740"/>
      <c r="BF33" s="629"/>
      <c r="BG33" s="740"/>
      <c r="BH33" s="740"/>
      <c r="BI33" s="740"/>
      <c r="BJ33" s="740"/>
      <c r="BK33" s="740"/>
      <c r="BL33" s="629"/>
      <c r="BM33" s="740"/>
      <c r="BN33" s="740"/>
      <c r="BO33" s="629"/>
      <c r="BP33" s="740"/>
      <c r="BQ33" s="740"/>
      <c r="BR33" s="629"/>
      <c r="BS33" s="740"/>
      <c r="BT33" s="740"/>
      <c r="BU33" s="629"/>
      <c r="BV33" s="740"/>
      <c r="BW33" s="740"/>
      <c r="BX33" s="740"/>
      <c r="BY33" s="740"/>
      <c r="BZ33" s="740"/>
      <c r="CA33" s="740"/>
      <c r="CB33" s="740"/>
      <c r="CC33" s="740"/>
      <c r="CD33" s="629"/>
      <c r="CE33" s="740"/>
      <c r="CF33" s="740"/>
      <c r="CG33" s="740"/>
      <c r="CH33" s="740"/>
      <c r="CI33" s="740"/>
      <c r="CJ33" s="629"/>
      <c r="CK33" s="740"/>
      <c r="CL33" s="741"/>
      <c r="CM33" s="629"/>
      <c r="CN33" s="740"/>
      <c r="CO33" s="740"/>
      <c r="CP33" s="629"/>
      <c r="CQ33" s="740"/>
      <c r="CR33" s="740"/>
      <c r="CS33" s="629"/>
      <c r="CT33" s="740"/>
      <c r="CU33" s="740"/>
      <c r="CV33" s="629"/>
      <c r="CW33" s="740"/>
      <c r="CX33" s="740"/>
      <c r="CY33" s="629"/>
      <c r="CZ33" s="742"/>
      <c r="DA33" s="740"/>
      <c r="DB33" s="740"/>
      <c r="DC33" s="740"/>
      <c r="DD33" s="740"/>
      <c r="DE33" s="740"/>
      <c r="DF33" s="740"/>
      <c r="DG33" s="740"/>
      <c r="DH33" s="740"/>
      <c r="DI33" s="740"/>
      <c r="DJ33" s="740"/>
      <c r="DK33" s="740"/>
      <c r="DL33" s="740"/>
      <c r="DM33" s="743"/>
      <c r="DN33" s="629"/>
      <c r="DO33" s="740"/>
      <c r="DP33" s="740"/>
      <c r="DQ33" s="629"/>
      <c r="DR33" s="740"/>
      <c r="DS33" s="740"/>
      <c r="DT33" s="740"/>
      <c r="DU33" s="740"/>
      <c r="DV33" s="740"/>
      <c r="DW33" s="740"/>
      <c r="DX33" s="740"/>
      <c r="DY33" s="740"/>
      <c r="DZ33" s="736"/>
      <c r="EA33" s="736"/>
      <c r="EB33" s="736"/>
      <c r="EC33" s="744"/>
      <c r="ED33" s="744"/>
      <c r="EE33" s="744"/>
      <c r="EF33" s="744"/>
      <c r="EG33" s="744"/>
      <c r="EH33" s="744"/>
      <c r="EI33" s="744"/>
      <c r="EJ33" s="432"/>
      <c r="EK33" s="432"/>
    </row>
    <row r="34" spans="1:141" customFormat="1" ht="13.5" customHeight="1">
      <c r="A34" s="1008"/>
      <c r="B34" s="1011" t="s">
        <v>1121</v>
      </c>
      <c r="C34" s="1012" t="s">
        <v>1122</v>
      </c>
      <c r="D34" s="412"/>
      <c r="E34" s="412"/>
      <c r="F34" s="412"/>
      <c r="G34" s="421"/>
      <c r="H34" s="414"/>
      <c r="I34" s="414"/>
      <c r="J34" s="422"/>
      <c r="K34" s="414"/>
      <c r="L34" s="414"/>
      <c r="M34" s="422"/>
      <c r="N34" s="414"/>
      <c r="O34" s="414"/>
      <c r="P34" s="422"/>
      <c r="Q34" s="414"/>
      <c r="R34" s="414"/>
      <c r="S34" s="736">
        <f t="shared" si="7"/>
        <v>0</v>
      </c>
      <c r="T34" s="736">
        <f t="shared" si="1"/>
        <v>0</v>
      </c>
      <c r="U34" s="736">
        <f t="shared" si="2"/>
        <v>0</v>
      </c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  <c r="AM34" s="736"/>
      <c r="AN34" s="736"/>
      <c r="AO34" s="736"/>
      <c r="AP34" s="736"/>
      <c r="AQ34" s="736"/>
      <c r="AR34" s="736"/>
      <c r="AS34" s="736"/>
      <c r="AT34" s="736"/>
      <c r="AU34" s="736"/>
      <c r="AV34" s="736"/>
      <c r="AW34" s="736"/>
      <c r="AX34" s="736"/>
      <c r="AY34" s="736"/>
      <c r="AZ34" s="736"/>
      <c r="BA34" s="736"/>
      <c r="BB34" s="736"/>
      <c r="BC34" s="736"/>
      <c r="BD34" s="736"/>
      <c r="BE34" s="736"/>
      <c r="BF34" s="736"/>
      <c r="BG34" s="736"/>
      <c r="BH34" s="736"/>
      <c r="BI34" s="736"/>
      <c r="BJ34" s="736"/>
      <c r="BK34" s="736"/>
      <c r="BL34" s="736"/>
      <c r="BM34" s="736"/>
      <c r="BN34" s="736"/>
      <c r="BO34" s="736"/>
      <c r="BP34" s="736"/>
      <c r="BQ34" s="736"/>
      <c r="BR34" s="736"/>
      <c r="BS34" s="736"/>
      <c r="BT34" s="736"/>
      <c r="BU34" s="736"/>
      <c r="BV34" s="736"/>
      <c r="BW34" s="736"/>
      <c r="BX34" s="736"/>
      <c r="BY34" s="736"/>
      <c r="BZ34" s="736"/>
      <c r="CA34" s="736"/>
      <c r="CB34" s="736"/>
      <c r="CC34" s="736"/>
      <c r="CD34" s="736"/>
      <c r="CE34" s="736"/>
      <c r="CF34" s="736"/>
      <c r="CG34" s="736"/>
      <c r="CH34" s="736"/>
      <c r="CI34" s="736"/>
      <c r="CJ34" s="736"/>
      <c r="CK34" s="736"/>
      <c r="CL34" s="737"/>
      <c r="CM34" s="736"/>
      <c r="CN34" s="736"/>
      <c r="CO34" s="736"/>
      <c r="CP34" s="736"/>
      <c r="CQ34" s="736"/>
      <c r="CR34" s="736"/>
      <c r="CS34" s="736"/>
      <c r="CT34" s="736"/>
      <c r="CU34" s="736"/>
      <c r="CV34" s="736"/>
      <c r="CW34" s="736"/>
      <c r="CX34" s="736"/>
      <c r="CY34" s="736"/>
      <c r="CZ34" s="738"/>
      <c r="DA34" s="736"/>
      <c r="DB34" s="736"/>
      <c r="DC34" s="736"/>
      <c r="DD34" s="736"/>
      <c r="DE34" s="736"/>
      <c r="DF34" s="736"/>
      <c r="DG34" s="736"/>
      <c r="DH34" s="736"/>
      <c r="DI34" s="736"/>
      <c r="DJ34" s="736"/>
      <c r="DK34" s="736"/>
      <c r="DL34" s="736"/>
      <c r="DM34" s="736"/>
      <c r="DN34" s="736"/>
      <c r="DO34" s="736"/>
      <c r="DP34" s="736"/>
      <c r="DQ34" s="736"/>
      <c r="DR34" s="736"/>
      <c r="DS34" s="736"/>
      <c r="DT34" s="736"/>
      <c r="DU34" s="736"/>
      <c r="DV34" s="736"/>
      <c r="DW34" s="736"/>
      <c r="DX34" s="736"/>
      <c r="DY34" s="736"/>
      <c r="DZ34" s="736"/>
      <c r="EA34" s="736"/>
      <c r="EB34" s="736"/>
      <c r="EC34" s="739"/>
      <c r="ED34" s="739"/>
      <c r="EE34" s="739"/>
      <c r="EF34" s="739"/>
      <c r="EG34" s="739"/>
      <c r="EH34" s="739"/>
      <c r="EI34" s="739"/>
      <c r="EJ34" s="569"/>
      <c r="EK34" s="569"/>
    </row>
    <row r="35" spans="1:141" customFormat="1" ht="24.75" customHeight="1" thickBot="1">
      <c r="A35" s="1020"/>
      <c r="B35" s="1014" t="s">
        <v>1123</v>
      </c>
      <c r="C35" s="1015" t="s">
        <v>1124</v>
      </c>
      <c r="D35" s="408"/>
      <c r="E35" s="408"/>
      <c r="F35" s="408"/>
      <c r="G35" s="409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876">
        <f t="shared" si="7"/>
        <v>0</v>
      </c>
      <c r="T35" s="876">
        <f t="shared" si="1"/>
        <v>0</v>
      </c>
      <c r="U35" s="876">
        <f t="shared" si="2"/>
        <v>0</v>
      </c>
      <c r="V35" s="887"/>
      <c r="W35" s="887"/>
      <c r="X35" s="887"/>
      <c r="Y35" s="887"/>
      <c r="Z35" s="887"/>
      <c r="AA35" s="887"/>
      <c r="AB35" s="887"/>
      <c r="AC35" s="887"/>
      <c r="AD35" s="887"/>
      <c r="AE35" s="887"/>
      <c r="AF35" s="887"/>
      <c r="AG35" s="887"/>
      <c r="AH35" s="887"/>
      <c r="AI35" s="887"/>
      <c r="AJ35" s="887"/>
      <c r="AK35" s="887"/>
      <c r="AL35" s="887"/>
      <c r="AM35" s="887"/>
      <c r="AN35" s="887"/>
      <c r="AO35" s="887"/>
      <c r="AP35" s="887"/>
      <c r="AQ35" s="887"/>
      <c r="AR35" s="887"/>
      <c r="AS35" s="887"/>
      <c r="AT35" s="887"/>
      <c r="AU35" s="887"/>
      <c r="AV35" s="887"/>
      <c r="AW35" s="887"/>
      <c r="AX35" s="887"/>
      <c r="AY35" s="887"/>
      <c r="AZ35" s="887"/>
      <c r="BA35" s="887"/>
      <c r="BB35" s="887"/>
      <c r="BC35" s="887"/>
      <c r="BD35" s="887"/>
      <c r="BE35" s="887"/>
      <c r="BF35" s="887"/>
      <c r="BG35" s="887"/>
      <c r="BH35" s="887"/>
      <c r="BI35" s="887"/>
      <c r="BJ35" s="887"/>
      <c r="BK35" s="887"/>
      <c r="BL35" s="887"/>
      <c r="BM35" s="887"/>
      <c r="BN35" s="887"/>
      <c r="BO35" s="887"/>
      <c r="BP35" s="887"/>
      <c r="BQ35" s="887"/>
      <c r="BR35" s="887"/>
      <c r="BS35" s="887"/>
      <c r="BT35" s="887"/>
      <c r="BU35" s="887"/>
      <c r="BV35" s="887"/>
      <c r="BW35" s="887"/>
      <c r="BX35" s="887"/>
      <c r="BY35" s="887"/>
      <c r="BZ35" s="887"/>
      <c r="CA35" s="887"/>
      <c r="CB35" s="887"/>
      <c r="CC35" s="887"/>
      <c r="CD35" s="887"/>
      <c r="CE35" s="887"/>
      <c r="CF35" s="887"/>
      <c r="CG35" s="887"/>
      <c r="CH35" s="887"/>
      <c r="CI35" s="887"/>
      <c r="CJ35" s="887"/>
      <c r="CK35" s="887"/>
      <c r="CL35" s="888"/>
      <c r="CM35" s="887"/>
      <c r="CN35" s="887"/>
      <c r="CO35" s="887"/>
      <c r="CP35" s="887"/>
      <c r="CQ35" s="887"/>
      <c r="CR35" s="887"/>
      <c r="CS35" s="887"/>
      <c r="CT35" s="887"/>
      <c r="CU35" s="887"/>
      <c r="CV35" s="887"/>
      <c r="CW35" s="887"/>
      <c r="CX35" s="887"/>
      <c r="CY35" s="887"/>
      <c r="CZ35" s="889"/>
      <c r="DA35" s="887"/>
      <c r="DB35" s="887"/>
      <c r="DC35" s="887"/>
      <c r="DD35" s="887"/>
      <c r="DE35" s="887"/>
      <c r="DF35" s="887"/>
      <c r="DG35" s="887"/>
      <c r="DH35" s="887"/>
      <c r="DI35" s="887"/>
      <c r="DJ35" s="887"/>
      <c r="DK35" s="887"/>
      <c r="DL35" s="887"/>
      <c r="DM35" s="887"/>
      <c r="DN35" s="887"/>
      <c r="DO35" s="887"/>
      <c r="DP35" s="887"/>
      <c r="DQ35" s="887"/>
      <c r="DR35" s="887"/>
      <c r="DS35" s="887"/>
      <c r="DT35" s="887"/>
      <c r="DU35" s="887"/>
      <c r="DV35" s="887"/>
      <c r="DW35" s="887"/>
      <c r="DX35" s="887"/>
      <c r="DY35" s="887"/>
      <c r="DZ35" s="876"/>
      <c r="EA35" s="876"/>
      <c r="EB35" s="890"/>
      <c r="EC35" s="793"/>
      <c r="ED35" s="756"/>
      <c r="EE35" s="756"/>
      <c r="EF35" s="756"/>
      <c r="EG35" s="756"/>
      <c r="EH35" s="756"/>
      <c r="EI35" s="756"/>
      <c r="EJ35" s="571"/>
      <c r="EK35" s="571"/>
    </row>
    <row r="36" spans="1:141" customFormat="1" ht="13.5" customHeight="1" thickBot="1">
      <c r="A36" s="1016"/>
      <c r="B36" s="1006" t="s">
        <v>848</v>
      </c>
      <c r="C36" s="1019" t="s">
        <v>1125</v>
      </c>
      <c r="D36" s="423"/>
      <c r="E36" s="423"/>
      <c r="F36" s="423"/>
      <c r="G36" s="424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6"/>
      <c r="S36" s="878">
        <f t="shared" si="7"/>
        <v>6792</v>
      </c>
      <c r="T36" s="879">
        <f t="shared" si="1"/>
        <v>12489</v>
      </c>
      <c r="U36" s="879">
        <f t="shared" si="2"/>
        <v>11455</v>
      </c>
      <c r="V36" s="880">
        <f t="shared" ref="V36:BA36" si="8">V37+V38+V39+V40+V41+V42+V43+V44+V45+V46</f>
        <v>0</v>
      </c>
      <c r="W36" s="880">
        <f t="shared" si="8"/>
        <v>0</v>
      </c>
      <c r="X36" s="880">
        <f t="shared" si="8"/>
        <v>0</v>
      </c>
      <c r="Y36" s="880">
        <f t="shared" si="8"/>
        <v>0</v>
      </c>
      <c r="Z36" s="880">
        <f t="shared" si="8"/>
        <v>0</v>
      </c>
      <c r="AA36" s="880">
        <f t="shared" si="8"/>
        <v>0</v>
      </c>
      <c r="AB36" s="880">
        <f t="shared" si="8"/>
        <v>0</v>
      </c>
      <c r="AC36" s="880">
        <f t="shared" si="8"/>
        <v>0</v>
      </c>
      <c r="AD36" s="880">
        <f t="shared" si="8"/>
        <v>0</v>
      </c>
      <c r="AE36" s="880">
        <f t="shared" si="8"/>
        <v>0</v>
      </c>
      <c r="AF36" s="880">
        <f t="shared" si="8"/>
        <v>0</v>
      </c>
      <c r="AG36" s="880">
        <f t="shared" si="8"/>
        <v>0</v>
      </c>
      <c r="AH36" s="880">
        <f t="shared" si="8"/>
        <v>0</v>
      </c>
      <c r="AI36" s="880">
        <f t="shared" si="8"/>
        <v>0</v>
      </c>
      <c r="AJ36" s="880">
        <f t="shared" si="8"/>
        <v>0</v>
      </c>
      <c r="AK36" s="880">
        <f t="shared" si="8"/>
        <v>0</v>
      </c>
      <c r="AL36" s="880">
        <f t="shared" si="8"/>
        <v>0</v>
      </c>
      <c r="AM36" s="880">
        <f t="shared" si="8"/>
        <v>0</v>
      </c>
      <c r="AN36" s="880">
        <f t="shared" si="8"/>
        <v>0</v>
      </c>
      <c r="AO36" s="880">
        <f t="shared" si="8"/>
        <v>0</v>
      </c>
      <c r="AP36" s="880">
        <f t="shared" si="8"/>
        <v>0</v>
      </c>
      <c r="AQ36" s="880">
        <f t="shared" si="8"/>
        <v>0</v>
      </c>
      <c r="AR36" s="880">
        <f t="shared" si="8"/>
        <v>0</v>
      </c>
      <c r="AS36" s="880">
        <f t="shared" si="8"/>
        <v>0</v>
      </c>
      <c r="AT36" s="880">
        <f t="shared" si="8"/>
        <v>0</v>
      </c>
      <c r="AU36" s="880">
        <f t="shared" si="8"/>
        <v>0</v>
      </c>
      <c r="AV36" s="880">
        <f t="shared" si="8"/>
        <v>0</v>
      </c>
      <c r="AW36" s="880">
        <f t="shared" si="8"/>
        <v>0</v>
      </c>
      <c r="AX36" s="880">
        <f t="shared" si="8"/>
        <v>0</v>
      </c>
      <c r="AY36" s="880">
        <f t="shared" si="8"/>
        <v>0</v>
      </c>
      <c r="AZ36" s="880">
        <f t="shared" si="8"/>
        <v>0</v>
      </c>
      <c r="BA36" s="880">
        <f t="shared" si="8"/>
        <v>0</v>
      </c>
      <c r="BB36" s="880">
        <f t="shared" ref="BB36:CG36" si="9">BB37+BB38+BB39+BB40+BB41+BB42+BB43+BB44+BB45+BB46</f>
        <v>0</v>
      </c>
      <c r="BC36" s="880">
        <f t="shared" si="9"/>
        <v>0</v>
      </c>
      <c r="BD36" s="880">
        <f t="shared" si="9"/>
        <v>0</v>
      </c>
      <c r="BE36" s="880">
        <f t="shared" si="9"/>
        <v>0</v>
      </c>
      <c r="BF36" s="880">
        <f t="shared" si="9"/>
        <v>0</v>
      </c>
      <c r="BG36" s="880">
        <f t="shared" si="9"/>
        <v>0</v>
      </c>
      <c r="BH36" s="880">
        <f t="shared" si="9"/>
        <v>0</v>
      </c>
      <c r="BI36" s="880">
        <f t="shared" si="9"/>
        <v>0</v>
      </c>
      <c r="BJ36" s="880">
        <f t="shared" si="9"/>
        <v>0</v>
      </c>
      <c r="BK36" s="880">
        <f t="shared" si="9"/>
        <v>0</v>
      </c>
      <c r="BL36" s="880">
        <f t="shared" si="9"/>
        <v>0</v>
      </c>
      <c r="BM36" s="880">
        <f t="shared" si="9"/>
        <v>0</v>
      </c>
      <c r="BN36" s="880">
        <f t="shared" si="9"/>
        <v>0</v>
      </c>
      <c r="BO36" s="880">
        <f t="shared" si="9"/>
        <v>0</v>
      </c>
      <c r="BP36" s="880">
        <f t="shared" si="9"/>
        <v>0</v>
      </c>
      <c r="BQ36" s="880">
        <f t="shared" si="9"/>
        <v>0</v>
      </c>
      <c r="BR36" s="880">
        <f t="shared" si="9"/>
        <v>0</v>
      </c>
      <c r="BS36" s="880">
        <f t="shared" si="9"/>
        <v>0</v>
      </c>
      <c r="BT36" s="880">
        <f t="shared" si="9"/>
        <v>0</v>
      </c>
      <c r="BU36" s="880">
        <f t="shared" si="9"/>
        <v>0</v>
      </c>
      <c r="BV36" s="880">
        <f t="shared" si="9"/>
        <v>0</v>
      </c>
      <c r="BW36" s="880">
        <f t="shared" si="9"/>
        <v>0</v>
      </c>
      <c r="BX36" s="880">
        <f t="shared" si="9"/>
        <v>0</v>
      </c>
      <c r="BY36" s="880">
        <f t="shared" si="9"/>
        <v>0</v>
      </c>
      <c r="BZ36" s="880">
        <f t="shared" si="9"/>
        <v>0</v>
      </c>
      <c r="CA36" s="880">
        <f t="shared" si="9"/>
        <v>0</v>
      </c>
      <c r="CB36" s="880">
        <f t="shared" si="9"/>
        <v>0</v>
      </c>
      <c r="CC36" s="880">
        <f t="shared" si="9"/>
        <v>0</v>
      </c>
      <c r="CD36" s="880">
        <f t="shared" si="9"/>
        <v>0</v>
      </c>
      <c r="CE36" s="880">
        <f t="shared" si="9"/>
        <v>0</v>
      </c>
      <c r="CF36" s="880">
        <f t="shared" si="9"/>
        <v>0</v>
      </c>
      <c r="CG36" s="880">
        <f t="shared" si="9"/>
        <v>0</v>
      </c>
      <c r="CH36" s="880">
        <f t="shared" ref="CH36:DM36" si="10">CH37+CH38+CH39+CH40+CH41+CH42+CH43+CH44+CH45+CH46</f>
        <v>0</v>
      </c>
      <c r="CI36" s="880">
        <f t="shared" si="10"/>
        <v>0</v>
      </c>
      <c r="CJ36" s="880">
        <f t="shared" si="10"/>
        <v>0</v>
      </c>
      <c r="CK36" s="880">
        <f t="shared" si="10"/>
        <v>0</v>
      </c>
      <c r="CL36" s="880">
        <f t="shared" si="10"/>
        <v>0</v>
      </c>
      <c r="CM36" s="880">
        <f t="shared" si="10"/>
        <v>0</v>
      </c>
      <c r="CN36" s="880">
        <f t="shared" si="10"/>
        <v>0</v>
      </c>
      <c r="CO36" s="880">
        <f t="shared" si="10"/>
        <v>0</v>
      </c>
      <c r="CP36" s="880">
        <f t="shared" si="10"/>
        <v>0</v>
      </c>
      <c r="CQ36" s="880">
        <f t="shared" si="10"/>
        <v>0</v>
      </c>
      <c r="CR36" s="880">
        <f t="shared" si="10"/>
        <v>0</v>
      </c>
      <c r="CS36" s="880">
        <f t="shared" si="10"/>
        <v>0</v>
      </c>
      <c r="CT36" s="880">
        <f t="shared" si="10"/>
        <v>0</v>
      </c>
      <c r="CU36" s="880">
        <f t="shared" si="10"/>
        <v>0</v>
      </c>
      <c r="CV36" s="880">
        <f t="shared" si="10"/>
        <v>0</v>
      </c>
      <c r="CW36" s="880">
        <f t="shared" si="10"/>
        <v>0</v>
      </c>
      <c r="CX36" s="880">
        <f t="shared" si="10"/>
        <v>0</v>
      </c>
      <c r="CY36" s="880">
        <f t="shared" si="10"/>
        <v>0</v>
      </c>
      <c r="CZ36" s="880">
        <f t="shared" si="10"/>
        <v>0</v>
      </c>
      <c r="DA36" s="880">
        <f t="shared" si="10"/>
        <v>0</v>
      </c>
      <c r="DB36" s="880">
        <f t="shared" si="10"/>
        <v>0</v>
      </c>
      <c r="DC36" s="880">
        <f t="shared" si="10"/>
        <v>0</v>
      </c>
      <c r="DD36" s="880">
        <f t="shared" si="10"/>
        <v>0</v>
      </c>
      <c r="DE36" s="880">
        <f t="shared" si="10"/>
        <v>0</v>
      </c>
      <c r="DF36" s="880">
        <f t="shared" si="10"/>
        <v>0</v>
      </c>
      <c r="DG36" s="880">
        <f t="shared" si="10"/>
        <v>0</v>
      </c>
      <c r="DH36" s="880">
        <f t="shared" si="10"/>
        <v>0</v>
      </c>
      <c r="DI36" s="880">
        <f t="shared" si="10"/>
        <v>0</v>
      </c>
      <c r="DJ36" s="880">
        <f t="shared" si="10"/>
        <v>0</v>
      </c>
      <c r="DK36" s="880">
        <f t="shared" si="10"/>
        <v>0</v>
      </c>
      <c r="DL36" s="880">
        <f t="shared" si="10"/>
        <v>0</v>
      </c>
      <c r="DM36" s="880">
        <f t="shared" si="10"/>
        <v>0</v>
      </c>
      <c r="DN36" s="880">
        <f t="shared" ref="DN36:EC36" si="11">DN37+DN38+DN39+DN40+DN41+DN42+DN43+DN44+DN45+DN46</f>
        <v>5841</v>
      </c>
      <c r="DO36" s="880">
        <f t="shared" si="11"/>
        <v>5888</v>
      </c>
      <c r="DP36" s="880">
        <f t="shared" si="11"/>
        <v>4965</v>
      </c>
      <c r="DQ36" s="880">
        <f t="shared" si="11"/>
        <v>0</v>
      </c>
      <c r="DR36" s="880">
        <f t="shared" si="11"/>
        <v>0</v>
      </c>
      <c r="DS36" s="880">
        <f t="shared" si="11"/>
        <v>0</v>
      </c>
      <c r="DT36" s="880">
        <f t="shared" si="11"/>
        <v>0</v>
      </c>
      <c r="DU36" s="880">
        <f t="shared" si="11"/>
        <v>0</v>
      </c>
      <c r="DV36" s="880">
        <f t="shared" si="11"/>
        <v>0</v>
      </c>
      <c r="DW36" s="880">
        <f t="shared" si="11"/>
        <v>951</v>
      </c>
      <c r="DX36" s="880">
        <f t="shared" si="11"/>
        <v>6601</v>
      </c>
      <c r="DY36" s="880">
        <f t="shared" si="11"/>
        <v>6490</v>
      </c>
      <c r="DZ36" s="880">
        <f t="shared" si="11"/>
        <v>0</v>
      </c>
      <c r="EA36" s="880">
        <f t="shared" si="11"/>
        <v>0</v>
      </c>
      <c r="EB36" s="881">
        <f t="shared" si="11"/>
        <v>0</v>
      </c>
      <c r="EC36" s="746">
        <f t="shared" si="11"/>
        <v>0</v>
      </c>
      <c r="ED36" s="746"/>
      <c r="EE36" s="746"/>
      <c r="EF36" s="746"/>
      <c r="EG36" s="746"/>
      <c r="EH36" s="746"/>
      <c r="EI36" s="746"/>
      <c r="EJ36" s="570"/>
      <c r="EK36" s="570"/>
    </row>
    <row r="37" spans="1:141" customFormat="1" ht="13.5" customHeight="1">
      <c r="A37" s="1018"/>
      <c r="B37" s="1009" t="s">
        <v>898</v>
      </c>
      <c r="C37" s="1010" t="s">
        <v>1126</v>
      </c>
      <c r="D37" s="412"/>
      <c r="E37" s="412"/>
      <c r="F37" s="412"/>
      <c r="G37" s="413"/>
      <c r="H37" s="414"/>
      <c r="I37" s="414"/>
      <c r="J37" s="415"/>
      <c r="K37" s="414"/>
      <c r="L37" s="414"/>
      <c r="M37" s="415"/>
      <c r="N37" s="414"/>
      <c r="O37" s="414"/>
      <c r="P37" s="415"/>
      <c r="Q37" s="414"/>
      <c r="R37" s="414"/>
      <c r="S37" s="767">
        <f t="shared" si="7"/>
        <v>0</v>
      </c>
      <c r="T37" s="767">
        <f t="shared" si="1"/>
        <v>0</v>
      </c>
      <c r="U37" s="767">
        <f t="shared" si="2"/>
        <v>0</v>
      </c>
      <c r="V37" s="877"/>
      <c r="W37" s="768"/>
      <c r="X37" s="768"/>
      <c r="Y37" s="877"/>
      <c r="Z37" s="768"/>
      <c r="AA37" s="768"/>
      <c r="AB37" s="877"/>
      <c r="AC37" s="768"/>
      <c r="AD37" s="768"/>
      <c r="AE37" s="877"/>
      <c r="AF37" s="768"/>
      <c r="AG37" s="768"/>
      <c r="AH37" s="768"/>
      <c r="AI37" s="768"/>
      <c r="AJ37" s="768"/>
      <c r="AK37" s="877"/>
      <c r="AL37" s="768"/>
      <c r="AM37" s="768"/>
      <c r="AN37" s="877"/>
      <c r="AO37" s="768"/>
      <c r="AP37" s="768"/>
      <c r="AQ37" s="877"/>
      <c r="AR37" s="768"/>
      <c r="AS37" s="768"/>
      <c r="AT37" s="877"/>
      <c r="AU37" s="768"/>
      <c r="AV37" s="768"/>
      <c r="AW37" s="877"/>
      <c r="AX37" s="768"/>
      <c r="AY37" s="768"/>
      <c r="AZ37" s="768"/>
      <c r="BA37" s="768"/>
      <c r="BB37" s="768"/>
      <c r="BC37" s="877"/>
      <c r="BD37" s="768"/>
      <c r="BE37" s="768"/>
      <c r="BF37" s="877"/>
      <c r="BG37" s="768"/>
      <c r="BH37" s="768"/>
      <c r="BI37" s="768"/>
      <c r="BJ37" s="768"/>
      <c r="BK37" s="768"/>
      <c r="BL37" s="877"/>
      <c r="BM37" s="768"/>
      <c r="BN37" s="768"/>
      <c r="BO37" s="877"/>
      <c r="BP37" s="768"/>
      <c r="BQ37" s="768"/>
      <c r="BR37" s="877"/>
      <c r="BS37" s="768"/>
      <c r="BT37" s="768"/>
      <c r="BU37" s="877"/>
      <c r="BV37" s="768"/>
      <c r="BW37" s="768"/>
      <c r="BX37" s="768"/>
      <c r="BY37" s="768"/>
      <c r="BZ37" s="768"/>
      <c r="CA37" s="768"/>
      <c r="CB37" s="768"/>
      <c r="CC37" s="768"/>
      <c r="CD37" s="877"/>
      <c r="CE37" s="768"/>
      <c r="CF37" s="768"/>
      <c r="CG37" s="768"/>
      <c r="CH37" s="768"/>
      <c r="CI37" s="768"/>
      <c r="CJ37" s="877"/>
      <c r="CK37" s="768"/>
      <c r="CL37" s="769"/>
      <c r="CM37" s="877"/>
      <c r="CN37" s="768"/>
      <c r="CO37" s="768"/>
      <c r="CP37" s="877"/>
      <c r="CQ37" s="768"/>
      <c r="CR37" s="768"/>
      <c r="CS37" s="877"/>
      <c r="CT37" s="768"/>
      <c r="CU37" s="768"/>
      <c r="CV37" s="877"/>
      <c r="CW37" s="768"/>
      <c r="CX37" s="768"/>
      <c r="CY37" s="877"/>
      <c r="CZ37" s="770"/>
      <c r="DA37" s="768"/>
      <c r="DB37" s="768"/>
      <c r="DC37" s="768"/>
      <c r="DD37" s="768"/>
      <c r="DE37" s="768"/>
      <c r="DF37" s="768"/>
      <c r="DG37" s="768"/>
      <c r="DH37" s="768"/>
      <c r="DI37" s="768"/>
      <c r="DJ37" s="768"/>
      <c r="DK37" s="768"/>
      <c r="DL37" s="768"/>
      <c r="DM37" s="771"/>
      <c r="DN37" s="877"/>
      <c r="DO37" s="768"/>
      <c r="DP37" s="768"/>
      <c r="DQ37" s="877"/>
      <c r="DR37" s="768"/>
      <c r="DS37" s="768"/>
      <c r="DT37" s="768"/>
      <c r="DU37" s="768"/>
      <c r="DV37" s="768"/>
      <c r="DW37" s="768"/>
      <c r="DX37" s="768"/>
      <c r="DY37" s="768"/>
      <c r="DZ37" s="767"/>
      <c r="EA37" s="767"/>
      <c r="EB37" s="767"/>
      <c r="EC37" s="744"/>
      <c r="ED37" s="744"/>
      <c r="EE37" s="744"/>
      <c r="EF37" s="744"/>
      <c r="EG37" s="744"/>
      <c r="EH37" s="744"/>
      <c r="EI37" s="744"/>
      <c r="EJ37" s="432"/>
      <c r="EK37" s="432"/>
    </row>
    <row r="38" spans="1:141" customFormat="1" ht="13.5" customHeight="1">
      <c r="A38" s="1008"/>
      <c r="B38" s="1011" t="s">
        <v>899</v>
      </c>
      <c r="C38" s="1012" t="s">
        <v>1127</v>
      </c>
      <c r="D38" s="412"/>
      <c r="E38" s="412"/>
      <c r="F38" s="412"/>
      <c r="G38" s="413"/>
      <c r="H38" s="414"/>
      <c r="I38" s="414"/>
      <c r="J38" s="415"/>
      <c r="K38" s="414"/>
      <c r="L38" s="414"/>
      <c r="M38" s="415"/>
      <c r="N38" s="414"/>
      <c r="O38" s="414"/>
      <c r="P38" s="415"/>
      <c r="Q38" s="414"/>
      <c r="R38" s="414"/>
      <c r="S38" s="736">
        <f t="shared" si="7"/>
        <v>573</v>
      </c>
      <c r="T38" s="736">
        <f t="shared" si="1"/>
        <v>6189</v>
      </c>
      <c r="U38" s="736">
        <f t="shared" si="2"/>
        <v>6484</v>
      </c>
      <c r="V38" s="629"/>
      <c r="W38" s="740"/>
      <c r="X38" s="740"/>
      <c r="Y38" s="629"/>
      <c r="Z38" s="740"/>
      <c r="AA38" s="740"/>
      <c r="AB38" s="629"/>
      <c r="AC38" s="740"/>
      <c r="AD38" s="740"/>
      <c r="AE38" s="629"/>
      <c r="AF38" s="740"/>
      <c r="AG38" s="740"/>
      <c r="AH38" s="740"/>
      <c r="AI38" s="740"/>
      <c r="AJ38" s="740"/>
      <c r="AK38" s="629"/>
      <c r="AL38" s="740"/>
      <c r="AM38" s="740"/>
      <c r="AN38" s="629"/>
      <c r="AO38" s="740"/>
      <c r="AP38" s="740"/>
      <c r="AQ38" s="629"/>
      <c r="AR38" s="740"/>
      <c r="AS38" s="740"/>
      <c r="AT38" s="629"/>
      <c r="AU38" s="740"/>
      <c r="AV38" s="740"/>
      <c r="AW38" s="629"/>
      <c r="AX38" s="740"/>
      <c r="AY38" s="740"/>
      <c r="AZ38" s="740"/>
      <c r="BA38" s="740"/>
      <c r="BB38" s="740"/>
      <c r="BC38" s="629"/>
      <c r="BD38" s="740"/>
      <c r="BE38" s="740"/>
      <c r="BF38" s="629"/>
      <c r="BG38" s="740"/>
      <c r="BH38" s="740"/>
      <c r="BI38" s="740"/>
      <c r="BJ38" s="740"/>
      <c r="BK38" s="740"/>
      <c r="BL38" s="629"/>
      <c r="BM38" s="740"/>
      <c r="BN38" s="740"/>
      <c r="BO38" s="629"/>
      <c r="BP38" s="740"/>
      <c r="BQ38" s="740"/>
      <c r="BR38" s="629"/>
      <c r="BS38" s="740"/>
      <c r="BT38" s="740"/>
      <c r="BU38" s="629"/>
      <c r="BV38" s="740"/>
      <c r="BW38" s="740"/>
      <c r="BX38" s="740"/>
      <c r="BY38" s="740"/>
      <c r="BZ38" s="740"/>
      <c r="CA38" s="740"/>
      <c r="CB38" s="740"/>
      <c r="CC38" s="740"/>
      <c r="CD38" s="629"/>
      <c r="CE38" s="740"/>
      <c r="CF38" s="740"/>
      <c r="CG38" s="740"/>
      <c r="CH38" s="740"/>
      <c r="CI38" s="740"/>
      <c r="CJ38" s="629"/>
      <c r="CK38" s="740"/>
      <c r="CL38" s="741"/>
      <c r="CM38" s="629"/>
      <c r="CN38" s="740"/>
      <c r="CO38" s="740"/>
      <c r="CP38" s="629"/>
      <c r="CQ38" s="740"/>
      <c r="CR38" s="740"/>
      <c r="CS38" s="629"/>
      <c r="CT38" s="740"/>
      <c r="CU38" s="740"/>
      <c r="CV38" s="629"/>
      <c r="CW38" s="740"/>
      <c r="CX38" s="740"/>
      <c r="CY38" s="629"/>
      <c r="CZ38" s="742"/>
      <c r="DA38" s="740"/>
      <c r="DB38" s="740"/>
      <c r="DC38" s="740"/>
      <c r="DD38" s="740"/>
      <c r="DE38" s="740"/>
      <c r="DF38" s="740"/>
      <c r="DG38" s="740"/>
      <c r="DH38" s="740"/>
      <c r="DI38" s="740"/>
      <c r="DJ38" s="740"/>
      <c r="DK38" s="740"/>
      <c r="DL38" s="740"/>
      <c r="DM38" s="743"/>
      <c r="DN38" s="757">
        <v>573</v>
      </c>
      <c r="DO38" s="758">
        <v>1276</v>
      </c>
      <c r="DP38" s="758">
        <v>1276</v>
      </c>
      <c r="DQ38" s="629"/>
      <c r="DR38" s="740"/>
      <c r="DS38" s="740"/>
      <c r="DT38" s="740"/>
      <c r="DU38" s="740"/>
      <c r="DV38" s="740"/>
      <c r="DW38" s="740"/>
      <c r="DX38" s="758">
        <v>4913</v>
      </c>
      <c r="DY38" s="758">
        <v>5208</v>
      </c>
      <c r="DZ38" s="736"/>
      <c r="EA38" s="736"/>
      <c r="EB38" s="736"/>
      <c r="EC38" s="744"/>
      <c r="ED38" s="744"/>
      <c r="EE38" s="744"/>
      <c r="EF38" s="744"/>
      <c r="EG38" s="744"/>
      <c r="EH38" s="744"/>
      <c r="EI38" s="744"/>
      <c r="EJ38" s="432"/>
      <c r="EK38" s="432"/>
    </row>
    <row r="39" spans="1:141" customFormat="1" ht="13.5" customHeight="1">
      <c r="A39" s="1008"/>
      <c r="B39" s="1011" t="s">
        <v>900</v>
      </c>
      <c r="C39" s="1012" t="s">
        <v>1128</v>
      </c>
      <c r="D39" s="412"/>
      <c r="E39" s="412"/>
      <c r="F39" s="412"/>
      <c r="G39" s="413"/>
      <c r="H39" s="414"/>
      <c r="I39" s="414"/>
      <c r="J39" s="415"/>
      <c r="K39" s="414"/>
      <c r="L39" s="414"/>
      <c r="M39" s="415"/>
      <c r="N39" s="414"/>
      <c r="O39" s="414"/>
      <c r="P39" s="415"/>
      <c r="Q39" s="414"/>
      <c r="R39" s="414"/>
      <c r="S39" s="736">
        <f t="shared" si="7"/>
        <v>1100</v>
      </c>
      <c r="T39" s="736">
        <f t="shared" si="1"/>
        <v>1571</v>
      </c>
      <c r="U39" s="736">
        <f t="shared" si="2"/>
        <v>999</v>
      </c>
      <c r="V39" s="629"/>
      <c r="W39" s="740"/>
      <c r="X39" s="740"/>
      <c r="Y39" s="629"/>
      <c r="Z39" s="740"/>
      <c r="AA39" s="740"/>
      <c r="AB39" s="629"/>
      <c r="AC39" s="740"/>
      <c r="AD39" s="740"/>
      <c r="AE39" s="629"/>
      <c r="AF39" s="740"/>
      <c r="AG39" s="740"/>
      <c r="AH39" s="740"/>
      <c r="AI39" s="740"/>
      <c r="AJ39" s="740"/>
      <c r="AK39" s="629"/>
      <c r="AL39" s="740"/>
      <c r="AM39" s="740"/>
      <c r="AN39" s="629"/>
      <c r="AO39" s="740"/>
      <c r="AP39" s="740"/>
      <c r="AQ39" s="629"/>
      <c r="AR39" s="740"/>
      <c r="AS39" s="740"/>
      <c r="AT39" s="629"/>
      <c r="AU39" s="740"/>
      <c r="AV39" s="740"/>
      <c r="AW39" s="629"/>
      <c r="AX39" s="740"/>
      <c r="AY39" s="740"/>
      <c r="AZ39" s="740"/>
      <c r="BA39" s="740"/>
      <c r="BB39" s="740"/>
      <c r="BC39" s="629"/>
      <c r="BD39" s="740"/>
      <c r="BE39" s="740"/>
      <c r="BF39" s="629"/>
      <c r="BG39" s="740"/>
      <c r="BH39" s="740"/>
      <c r="BI39" s="740"/>
      <c r="BJ39" s="740"/>
      <c r="BK39" s="740"/>
      <c r="BL39" s="629"/>
      <c r="BM39" s="740"/>
      <c r="BN39" s="740"/>
      <c r="BO39" s="629"/>
      <c r="BP39" s="740"/>
      <c r="BQ39" s="740"/>
      <c r="BR39" s="629"/>
      <c r="BS39" s="740"/>
      <c r="BT39" s="740"/>
      <c r="BU39" s="629"/>
      <c r="BV39" s="740"/>
      <c r="BW39" s="740"/>
      <c r="BX39" s="740"/>
      <c r="BY39" s="740"/>
      <c r="BZ39" s="740"/>
      <c r="CA39" s="740"/>
      <c r="CB39" s="740"/>
      <c r="CC39" s="740"/>
      <c r="CD39" s="629"/>
      <c r="CE39" s="740"/>
      <c r="CF39" s="740"/>
      <c r="CG39" s="740"/>
      <c r="CH39" s="740"/>
      <c r="CI39" s="740"/>
      <c r="CJ39" s="629"/>
      <c r="CK39" s="740"/>
      <c r="CL39" s="741"/>
      <c r="CM39" s="629"/>
      <c r="CN39" s="740"/>
      <c r="CO39" s="740"/>
      <c r="CP39" s="629"/>
      <c r="CQ39" s="740"/>
      <c r="CR39" s="740"/>
      <c r="CS39" s="629"/>
      <c r="CT39" s="740"/>
      <c r="CU39" s="740"/>
      <c r="CV39" s="629"/>
      <c r="CW39" s="740"/>
      <c r="CX39" s="740"/>
      <c r="CY39" s="629"/>
      <c r="CZ39" s="742"/>
      <c r="DA39" s="740"/>
      <c r="DB39" s="740"/>
      <c r="DC39" s="740"/>
      <c r="DD39" s="740"/>
      <c r="DE39" s="740"/>
      <c r="DF39" s="740"/>
      <c r="DG39" s="740"/>
      <c r="DH39" s="740"/>
      <c r="DI39" s="740"/>
      <c r="DJ39" s="740"/>
      <c r="DK39" s="740"/>
      <c r="DL39" s="740"/>
      <c r="DM39" s="743"/>
      <c r="DN39" s="757">
        <v>1100</v>
      </c>
      <c r="DO39" s="758">
        <v>1571</v>
      </c>
      <c r="DP39" s="758">
        <v>999</v>
      </c>
      <c r="DQ39" s="629"/>
      <c r="DR39" s="740"/>
      <c r="DS39" s="740"/>
      <c r="DT39" s="740"/>
      <c r="DU39" s="740"/>
      <c r="DV39" s="740"/>
      <c r="DW39" s="740"/>
      <c r="DX39" s="758"/>
      <c r="DY39" s="758"/>
      <c r="DZ39" s="736"/>
      <c r="EA39" s="736"/>
      <c r="EB39" s="736"/>
      <c r="EC39" s="744"/>
      <c r="ED39" s="744"/>
      <c r="EE39" s="744"/>
      <c r="EF39" s="744"/>
      <c r="EG39" s="744"/>
      <c r="EH39" s="744"/>
      <c r="EI39" s="744"/>
      <c r="EJ39" s="432"/>
      <c r="EK39" s="432"/>
    </row>
    <row r="40" spans="1:141" customFormat="1" ht="13.5" customHeight="1">
      <c r="A40" s="1008"/>
      <c r="B40" s="1011" t="s">
        <v>959</v>
      </c>
      <c r="C40" s="1012" t="s">
        <v>1129</v>
      </c>
      <c r="D40" s="412"/>
      <c r="E40" s="412"/>
      <c r="F40" s="412"/>
      <c r="G40" s="413"/>
      <c r="H40" s="414"/>
      <c r="I40" s="414"/>
      <c r="J40" s="415"/>
      <c r="K40" s="414"/>
      <c r="L40" s="414"/>
      <c r="M40" s="415"/>
      <c r="N40" s="414"/>
      <c r="O40" s="414"/>
      <c r="P40" s="415"/>
      <c r="Q40" s="414"/>
      <c r="R40" s="414"/>
      <c r="S40" s="736">
        <f t="shared" si="7"/>
        <v>3716</v>
      </c>
      <c r="T40" s="736">
        <f t="shared" si="1"/>
        <v>2400</v>
      </c>
      <c r="U40" s="736">
        <f t="shared" si="2"/>
        <v>2400</v>
      </c>
      <c r="V40" s="629"/>
      <c r="W40" s="740"/>
      <c r="X40" s="740"/>
      <c r="Y40" s="629"/>
      <c r="Z40" s="740"/>
      <c r="AA40" s="740"/>
      <c r="AB40" s="629"/>
      <c r="AC40" s="740"/>
      <c r="AD40" s="740"/>
      <c r="AE40" s="629"/>
      <c r="AF40" s="740"/>
      <c r="AG40" s="740"/>
      <c r="AH40" s="740"/>
      <c r="AI40" s="740"/>
      <c r="AJ40" s="740"/>
      <c r="AK40" s="629"/>
      <c r="AL40" s="740"/>
      <c r="AM40" s="740"/>
      <c r="AN40" s="629"/>
      <c r="AO40" s="740"/>
      <c r="AP40" s="740"/>
      <c r="AQ40" s="629"/>
      <c r="AR40" s="740"/>
      <c r="AS40" s="740"/>
      <c r="AT40" s="629"/>
      <c r="AU40" s="740"/>
      <c r="AV40" s="740"/>
      <c r="AW40" s="629"/>
      <c r="AX40" s="740"/>
      <c r="AY40" s="740"/>
      <c r="AZ40" s="740"/>
      <c r="BA40" s="740"/>
      <c r="BB40" s="740"/>
      <c r="BC40" s="629"/>
      <c r="BD40" s="740"/>
      <c r="BE40" s="740"/>
      <c r="BF40" s="629"/>
      <c r="BG40" s="740"/>
      <c r="BH40" s="740"/>
      <c r="BI40" s="740"/>
      <c r="BJ40" s="740"/>
      <c r="BK40" s="740"/>
      <c r="BL40" s="629"/>
      <c r="BM40" s="740"/>
      <c r="BN40" s="740"/>
      <c r="BO40" s="629"/>
      <c r="BP40" s="740"/>
      <c r="BQ40" s="740"/>
      <c r="BR40" s="629"/>
      <c r="BS40" s="740"/>
      <c r="BT40" s="740"/>
      <c r="BU40" s="629"/>
      <c r="BV40" s="740"/>
      <c r="BW40" s="740"/>
      <c r="BX40" s="740"/>
      <c r="BY40" s="740"/>
      <c r="BZ40" s="740"/>
      <c r="CA40" s="740"/>
      <c r="CB40" s="740"/>
      <c r="CC40" s="740"/>
      <c r="CD40" s="629"/>
      <c r="CE40" s="740"/>
      <c r="CF40" s="740"/>
      <c r="CG40" s="740"/>
      <c r="CH40" s="740"/>
      <c r="CI40" s="740"/>
      <c r="CJ40" s="629"/>
      <c r="CK40" s="740"/>
      <c r="CL40" s="741"/>
      <c r="CM40" s="629"/>
      <c r="CN40" s="740"/>
      <c r="CO40" s="740"/>
      <c r="CP40" s="629"/>
      <c r="CQ40" s="740"/>
      <c r="CR40" s="740"/>
      <c r="CS40" s="629"/>
      <c r="CT40" s="740"/>
      <c r="CU40" s="740"/>
      <c r="CV40" s="629"/>
      <c r="CW40" s="740"/>
      <c r="CX40" s="740"/>
      <c r="CY40" s="629"/>
      <c r="CZ40" s="742"/>
      <c r="DA40" s="740"/>
      <c r="DB40" s="740"/>
      <c r="DC40" s="740"/>
      <c r="DD40" s="740"/>
      <c r="DE40" s="740"/>
      <c r="DF40" s="740"/>
      <c r="DG40" s="740"/>
      <c r="DH40" s="740"/>
      <c r="DI40" s="740"/>
      <c r="DJ40" s="740"/>
      <c r="DK40" s="740"/>
      <c r="DL40" s="740"/>
      <c r="DM40" s="743"/>
      <c r="DN40" s="757">
        <v>3716</v>
      </c>
      <c r="DO40" s="758">
        <v>2400</v>
      </c>
      <c r="DP40" s="758">
        <v>2400</v>
      </c>
      <c r="DQ40" s="629"/>
      <c r="DR40" s="740"/>
      <c r="DS40" s="740"/>
      <c r="DT40" s="740"/>
      <c r="DU40" s="740"/>
      <c r="DV40" s="740"/>
      <c r="DW40" s="740"/>
      <c r="DX40" s="758"/>
      <c r="DY40" s="758"/>
      <c r="DZ40" s="736"/>
      <c r="EA40" s="736"/>
      <c r="EB40" s="736"/>
      <c r="EC40" s="744"/>
      <c r="ED40" s="744"/>
      <c r="EE40" s="744"/>
      <c r="EF40" s="744"/>
      <c r="EG40" s="744"/>
      <c r="EH40" s="744"/>
      <c r="EI40" s="744"/>
      <c r="EJ40" s="432"/>
      <c r="EK40" s="432"/>
    </row>
    <row r="41" spans="1:141" customFormat="1" ht="13.5" customHeight="1">
      <c r="A41" s="1008"/>
      <c r="B41" s="1011" t="s">
        <v>960</v>
      </c>
      <c r="C41" s="1012" t="s">
        <v>1130</v>
      </c>
      <c r="D41" s="412"/>
      <c r="E41" s="412"/>
      <c r="F41" s="412"/>
      <c r="G41" s="413"/>
      <c r="H41" s="414"/>
      <c r="I41" s="414"/>
      <c r="J41" s="415"/>
      <c r="K41" s="414"/>
      <c r="L41" s="414"/>
      <c r="M41" s="415"/>
      <c r="N41" s="414"/>
      <c r="O41" s="414"/>
      <c r="P41" s="415"/>
      <c r="Q41" s="414"/>
      <c r="R41" s="414"/>
      <c r="S41" s="736">
        <f t="shared" si="7"/>
        <v>0</v>
      </c>
      <c r="T41" s="736">
        <f t="shared" si="1"/>
        <v>0</v>
      </c>
      <c r="U41" s="736">
        <f t="shared" si="2"/>
        <v>-40</v>
      </c>
      <c r="V41" s="753"/>
      <c r="W41" s="753"/>
      <c r="X41" s="753"/>
      <c r="Y41" s="753"/>
      <c r="Z41" s="753"/>
      <c r="AA41" s="753"/>
      <c r="AB41" s="753"/>
      <c r="AC41" s="753"/>
      <c r="AD41" s="753"/>
      <c r="AE41" s="753"/>
      <c r="AF41" s="753"/>
      <c r="AG41" s="753"/>
      <c r="AH41" s="753"/>
      <c r="AI41" s="753"/>
      <c r="AJ41" s="753"/>
      <c r="AK41" s="753"/>
      <c r="AL41" s="753"/>
      <c r="AM41" s="753"/>
      <c r="AN41" s="753"/>
      <c r="AO41" s="753"/>
      <c r="AP41" s="753"/>
      <c r="AQ41" s="753"/>
      <c r="AR41" s="753"/>
      <c r="AS41" s="753"/>
      <c r="AT41" s="753"/>
      <c r="AU41" s="753"/>
      <c r="AV41" s="753"/>
      <c r="AW41" s="753"/>
      <c r="AX41" s="753"/>
      <c r="AY41" s="753"/>
      <c r="AZ41" s="753"/>
      <c r="BA41" s="753"/>
      <c r="BB41" s="753"/>
      <c r="BC41" s="753"/>
      <c r="BD41" s="753"/>
      <c r="BE41" s="753"/>
      <c r="BF41" s="753"/>
      <c r="BG41" s="753"/>
      <c r="BH41" s="753"/>
      <c r="BI41" s="753"/>
      <c r="BJ41" s="753"/>
      <c r="BK41" s="753"/>
      <c r="BL41" s="753"/>
      <c r="BM41" s="753"/>
      <c r="BN41" s="753"/>
      <c r="BO41" s="753"/>
      <c r="BP41" s="753"/>
      <c r="BQ41" s="753"/>
      <c r="BR41" s="753"/>
      <c r="BS41" s="753"/>
      <c r="BT41" s="753"/>
      <c r="BU41" s="753"/>
      <c r="BV41" s="753"/>
      <c r="BW41" s="753"/>
      <c r="BX41" s="753"/>
      <c r="BY41" s="753"/>
      <c r="BZ41" s="753"/>
      <c r="CA41" s="753"/>
      <c r="CB41" s="753"/>
      <c r="CC41" s="753"/>
      <c r="CD41" s="753"/>
      <c r="CE41" s="753"/>
      <c r="CF41" s="753"/>
      <c r="CG41" s="753"/>
      <c r="CH41" s="753"/>
      <c r="CI41" s="753"/>
      <c r="CJ41" s="753"/>
      <c r="CK41" s="753"/>
      <c r="CL41" s="754"/>
      <c r="CM41" s="753"/>
      <c r="CN41" s="753"/>
      <c r="CO41" s="753"/>
      <c r="CP41" s="753"/>
      <c r="CQ41" s="753"/>
      <c r="CR41" s="753"/>
      <c r="CS41" s="753"/>
      <c r="CT41" s="753"/>
      <c r="CU41" s="753"/>
      <c r="CV41" s="753"/>
      <c r="CW41" s="753"/>
      <c r="CX41" s="753"/>
      <c r="CY41" s="753"/>
      <c r="CZ41" s="755"/>
      <c r="DA41" s="753"/>
      <c r="DB41" s="753"/>
      <c r="DC41" s="753"/>
      <c r="DD41" s="753"/>
      <c r="DE41" s="753"/>
      <c r="DF41" s="753"/>
      <c r="DG41" s="753"/>
      <c r="DH41" s="753"/>
      <c r="DI41" s="753"/>
      <c r="DJ41" s="753"/>
      <c r="DK41" s="753"/>
      <c r="DL41" s="753"/>
      <c r="DM41" s="753"/>
      <c r="DN41" s="759"/>
      <c r="DO41" s="759"/>
      <c r="DP41" s="759"/>
      <c r="DQ41" s="753"/>
      <c r="DR41" s="753"/>
      <c r="DS41" s="753"/>
      <c r="DT41" s="753"/>
      <c r="DU41" s="753"/>
      <c r="DV41" s="753"/>
      <c r="DW41" s="753"/>
      <c r="DX41" s="759"/>
      <c r="DY41" s="759">
        <v>-40</v>
      </c>
      <c r="DZ41" s="736"/>
      <c r="EA41" s="736"/>
      <c r="EB41" s="736"/>
      <c r="EC41" s="756"/>
      <c r="ED41" s="756"/>
      <c r="EE41" s="756"/>
      <c r="EF41" s="756"/>
      <c r="EG41" s="756"/>
      <c r="EH41" s="756"/>
      <c r="EI41" s="756"/>
      <c r="EJ41" s="571"/>
      <c r="EK41" s="571"/>
    </row>
    <row r="42" spans="1:141" customFormat="1" ht="13.5" customHeight="1">
      <c r="A42" s="1008"/>
      <c r="B42" s="1011" t="s">
        <v>961</v>
      </c>
      <c r="C42" s="1012" t="s">
        <v>1131</v>
      </c>
      <c r="D42" s="423"/>
      <c r="E42" s="423"/>
      <c r="F42" s="423"/>
      <c r="G42" s="424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736">
        <f t="shared" si="7"/>
        <v>1403</v>
      </c>
      <c r="T42" s="736">
        <f t="shared" ref="T42:T62" si="12">BP42+BS42+CE42+CN42+CQ42+CT42+CW42+CZ42+DC42+DF42+DI42+DL42+DO42+DU42+DX42+EA42</f>
        <v>1883</v>
      </c>
      <c r="U42" s="736">
        <f t="shared" ref="U42:U62" si="13">BQ42+BT42+CF42+CO42+CR42+CU42+CX42+DA42+DD42+DG42+DJ42+DM42+DP42+DV42+DY42+EB42</f>
        <v>1599</v>
      </c>
      <c r="V42" s="629"/>
      <c r="W42" s="740"/>
      <c r="X42" s="740"/>
      <c r="Y42" s="629"/>
      <c r="Z42" s="740"/>
      <c r="AA42" s="740"/>
      <c r="AB42" s="629"/>
      <c r="AC42" s="740"/>
      <c r="AD42" s="740"/>
      <c r="AE42" s="629"/>
      <c r="AF42" s="740"/>
      <c r="AG42" s="740"/>
      <c r="AH42" s="740"/>
      <c r="AI42" s="740"/>
      <c r="AJ42" s="740"/>
      <c r="AK42" s="629"/>
      <c r="AL42" s="740"/>
      <c r="AM42" s="740"/>
      <c r="AN42" s="629"/>
      <c r="AO42" s="740"/>
      <c r="AP42" s="740"/>
      <c r="AQ42" s="629"/>
      <c r="AR42" s="740"/>
      <c r="AS42" s="740"/>
      <c r="AT42" s="629"/>
      <c r="AU42" s="740"/>
      <c r="AV42" s="740"/>
      <c r="AW42" s="629"/>
      <c r="AX42" s="740"/>
      <c r="AY42" s="740"/>
      <c r="AZ42" s="740"/>
      <c r="BA42" s="740"/>
      <c r="BB42" s="740"/>
      <c r="BC42" s="629"/>
      <c r="BD42" s="740"/>
      <c r="BE42" s="740"/>
      <c r="BF42" s="629"/>
      <c r="BG42" s="740"/>
      <c r="BH42" s="740"/>
      <c r="BI42" s="740"/>
      <c r="BJ42" s="740"/>
      <c r="BK42" s="740"/>
      <c r="BL42" s="629"/>
      <c r="BM42" s="740"/>
      <c r="BN42" s="740"/>
      <c r="BO42" s="629"/>
      <c r="BP42" s="740"/>
      <c r="BQ42" s="740"/>
      <c r="BR42" s="629"/>
      <c r="BS42" s="740"/>
      <c r="BT42" s="740"/>
      <c r="BU42" s="629"/>
      <c r="BV42" s="740"/>
      <c r="BW42" s="740"/>
      <c r="BX42" s="740"/>
      <c r="BY42" s="740"/>
      <c r="BZ42" s="740"/>
      <c r="CA42" s="740"/>
      <c r="CB42" s="740"/>
      <c r="CC42" s="740"/>
      <c r="CD42" s="629"/>
      <c r="CE42" s="740"/>
      <c r="CF42" s="740"/>
      <c r="CG42" s="740"/>
      <c r="CH42" s="740"/>
      <c r="CI42" s="740"/>
      <c r="CJ42" s="629"/>
      <c r="CK42" s="740"/>
      <c r="CL42" s="741"/>
      <c r="CM42" s="629"/>
      <c r="CN42" s="740"/>
      <c r="CO42" s="740"/>
      <c r="CP42" s="629"/>
      <c r="CQ42" s="740"/>
      <c r="CR42" s="740"/>
      <c r="CS42" s="629"/>
      <c r="CT42" s="740"/>
      <c r="CU42" s="740"/>
      <c r="CV42" s="629"/>
      <c r="CW42" s="740"/>
      <c r="CX42" s="740"/>
      <c r="CY42" s="629"/>
      <c r="CZ42" s="742"/>
      <c r="DA42" s="740"/>
      <c r="DB42" s="740"/>
      <c r="DC42" s="740"/>
      <c r="DD42" s="740"/>
      <c r="DE42" s="740"/>
      <c r="DF42" s="740"/>
      <c r="DG42" s="740"/>
      <c r="DH42" s="740"/>
      <c r="DI42" s="740"/>
      <c r="DJ42" s="740"/>
      <c r="DK42" s="740"/>
      <c r="DL42" s="740"/>
      <c r="DM42" s="743"/>
      <c r="DN42" s="757">
        <v>452</v>
      </c>
      <c r="DO42" s="758">
        <v>641</v>
      </c>
      <c r="DP42" s="758">
        <v>290</v>
      </c>
      <c r="DQ42" s="629"/>
      <c r="DR42" s="740"/>
      <c r="DS42" s="740"/>
      <c r="DT42" s="740"/>
      <c r="DU42" s="740"/>
      <c r="DV42" s="740"/>
      <c r="DW42" s="758">
        <v>951</v>
      </c>
      <c r="DX42" s="758">
        <v>1242</v>
      </c>
      <c r="DY42" s="758">
        <v>1309</v>
      </c>
      <c r="DZ42" s="736"/>
      <c r="EA42" s="736"/>
      <c r="EB42" s="736"/>
      <c r="EC42" s="744"/>
      <c r="ED42" s="744"/>
      <c r="EE42" s="744"/>
      <c r="EF42" s="744"/>
      <c r="EG42" s="744"/>
      <c r="EH42" s="744"/>
      <c r="EI42" s="744"/>
      <c r="EJ42" s="432"/>
      <c r="EK42" s="432"/>
    </row>
    <row r="43" spans="1:141" customFormat="1" ht="13.5" customHeight="1">
      <c r="A43" s="1008"/>
      <c r="B43" s="1011" t="s">
        <v>962</v>
      </c>
      <c r="C43" s="1012" t="s">
        <v>1132</v>
      </c>
      <c r="D43" s="412"/>
      <c r="E43" s="412"/>
      <c r="F43" s="412"/>
      <c r="G43" s="413"/>
      <c r="H43" s="414"/>
      <c r="I43" s="414"/>
      <c r="J43" s="415"/>
      <c r="K43" s="414"/>
      <c r="L43" s="414"/>
      <c r="M43" s="415"/>
      <c r="N43" s="414"/>
      <c r="O43" s="414"/>
      <c r="P43" s="415"/>
      <c r="Q43" s="414"/>
      <c r="R43" s="414"/>
      <c r="S43" s="736">
        <f t="shared" si="7"/>
        <v>0</v>
      </c>
      <c r="T43" s="736">
        <f t="shared" si="12"/>
        <v>0</v>
      </c>
      <c r="U43" s="736">
        <f t="shared" si="13"/>
        <v>0</v>
      </c>
      <c r="V43" s="629"/>
      <c r="W43" s="740"/>
      <c r="X43" s="740"/>
      <c r="Y43" s="629"/>
      <c r="Z43" s="740"/>
      <c r="AA43" s="740"/>
      <c r="AB43" s="629"/>
      <c r="AC43" s="740"/>
      <c r="AD43" s="740"/>
      <c r="AE43" s="629"/>
      <c r="AF43" s="740"/>
      <c r="AG43" s="740"/>
      <c r="AH43" s="740"/>
      <c r="AI43" s="740"/>
      <c r="AJ43" s="740"/>
      <c r="AK43" s="629"/>
      <c r="AL43" s="740"/>
      <c r="AM43" s="740"/>
      <c r="AN43" s="629"/>
      <c r="AO43" s="740"/>
      <c r="AP43" s="740"/>
      <c r="AQ43" s="629"/>
      <c r="AR43" s="740"/>
      <c r="AS43" s="740"/>
      <c r="AT43" s="629"/>
      <c r="AU43" s="740"/>
      <c r="AV43" s="740"/>
      <c r="AW43" s="629"/>
      <c r="AX43" s="740"/>
      <c r="AY43" s="740"/>
      <c r="AZ43" s="740"/>
      <c r="BA43" s="740"/>
      <c r="BB43" s="740"/>
      <c r="BC43" s="629"/>
      <c r="BD43" s="740"/>
      <c r="BE43" s="740"/>
      <c r="BF43" s="629"/>
      <c r="BG43" s="740"/>
      <c r="BH43" s="740"/>
      <c r="BI43" s="740"/>
      <c r="BJ43" s="740"/>
      <c r="BK43" s="740"/>
      <c r="BL43" s="629"/>
      <c r="BM43" s="740"/>
      <c r="BN43" s="740"/>
      <c r="BO43" s="629"/>
      <c r="BP43" s="740"/>
      <c r="BQ43" s="740"/>
      <c r="BR43" s="629"/>
      <c r="BS43" s="740"/>
      <c r="BT43" s="740"/>
      <c r="BU43" s="629"/>
      <c r="BV43" s="740"/>
      <c r="BW43" s="740"/>
      <c r="BX43" s="740"/>
      <c r="BY43" s="740"/>
      <c r="BZ43" s="740"/>
      <c r="CA43" s="740"/>
      <c r="CB43" s="740"/>
      <c r="CC43" s="740"/>
      <c r="CD43" s="629"/>
      <c r="CE43" s="740"/>
      <c r="CF43" s="740"/>
      <c r="CG43" s="740"/>
      <c r="CH43" s="740"/>
      <c r="CI43" s="740"/>
      <c r="CJ43" s="629"/>
      <c r="CK43" s="740"/>
      <c r="CL43" s="741"/>
      <c r="CM43" s="629"/>
      <c r="CN43" s="740"/>
      <c r="CO43" s="740"/>
      <c r="CP43" s="629"/>
      <c r="CQ43" s="740"/>
      <c r="CR43" s="740"/>
      <c r="CS43" s="629"/>
      <c r="CT43" s="740"/>
      <c r="CU43" s="740"/>
      <c r="CV43" s="629"/>
      <c r="CW43" s="740"/>
      <c r="CX43" s="740"/>
      <c r="CY43" s="629"/>
      <c r="CZ43" s="742"/>
      <c r="DA43" s="740"/>
      <c r="DB43" s="740"/>
      <c r="DC43" s="740"/>
      <c r="DD43" s="740"/>
      <c r="DE43" s="740"/>
      <c r="DF43" s="740"/>
      <c r="DG43" s="740"/>
      <c r="DH43" s="740"/>
      <c r="DI43" s="740"/>
      <c r="DJ43" s="740"/>
      <c r="DK43" s="740"/>
      <c r="DL43" s="740"/>
      <c r="DM43" s="743"/>
      <c r="DN43" s="629"/>
      <c r="DO43" s="740"/>
      <c r="DP43" s="740"/>
      <c r="DQ43" s="629"/>
      <c r="DR43" s="740"/>
      <c r="DS43" s="740"/>
      <c r="DT43" s="740"/>
      <c r="DU43" s="740"/>
      <c r="DV43" s="740"/>
      <c r="DW43" s="740"/>
      <c r="DX43" s="758"/>
      <c r="DY43" s="758"/>
      <c r="DZ43" s="736"/>
      <c r="EA43" s="736"/>
      <c r="EB43" s="736"/>
      <c r="EC43" s="744"/>
      <c r="ED43" s="744"/>
      <c r="EE43" s="744"/>
      <c r="EF43" s="744"/>
      <c r="EG43" s="744"/>
      <c r="EH43" s="744"/>
      <c r="EI43" s="744"/>
      <c r="EJ43" s="432"/>
      <c r="EK43" s="432"/>
    </row>
    <row r="44" spans="1:141" customFormat="1" ht="13.5" customHeight="1">
      <c r="A44" s="1008"/>
      <c r="B44" s="1011" t="s">
        <v>963</v>
      </c>
      <c r="C44" s="1012" t="s">
        <v>1133</v>
      </c>
      <c r="D44" s="412"/>
      <c r="E44" s="412"/>
      <c r="F44" s="412"/>
      <c r="G44" s="413"/>
      <c r="H44" s="414"/>
      <c r="I44" s="414"/>
      <c r="J44" s="415"/>
      <c r="K44" s="414"/>
      <c r="L44" s="414"/>
      <c r="M44" s="415"/>
      <c r="N44" s="414"/>
      <c r="O44" s="414"/>
      <c r="P44" s="415"/>
      <c r="Q44" s="414"/>
      <c r="R44" s="414"/>
      <c r="S44" s="736">
        <f t="shared" si="7"/>
        <v>0</v>
      </c>
      <c r="T44" s="736">
        <f t="shared" si="12"/>
        <v>0</v>
      </c>
      <c r="U44" s="736">
        <f t="shared" si="13"/>
        <v>0</v>
      </c>
      <c r="V44" s="629"/>
      <c r="W44" s="740"/>
      <c r="X44" s="740"/>
      <c r="Y44" s="629"/>
      <c r="Z44" s="740"/>
      <c r="AA44" s="740"/>
      <c r="AB44" s="629"/>
      <c r="AC44" s="740"/>
      <c r="AD44" s="740"/>
      <c r="AE44" s="629"/>
      <c r="AF44" s="740"/>
      <c r="AG44" s="740"/>
      <c r="AH44" s="740"/>
      <c r="AI44" s="740"/>
      <c r="AJ44" s="740"/>
      <c r="AK44" s="629"/>
      <c r="AL44" s="740"/>
      <c r="AM44" s="740"/>
      <c r="AN44" s="629"/>
      <c r="AO44" s="740"/>
      <c r="AP44" s="740"/>
      <c r="AQ44" s="629"/>
      <c r="AR44" s="740"/>
      <c r="AS44" s="740"/>
      <c r="AT44" s="629"/>
      <c r="AU44" s="740"/>
      <c r="AV44" s="740"/>
      <c r="AW44" s="629"/>
      <c r="AX44" s="740"/>
      <c r="AY44" s="740"/>
      <c r="AZ44" s="740"/>
      <c r="BA44" s="740"/>
      <c r="BB44" s="740"/>
      <c r="BC44" s="629"/>
      <c r="BD44" s="740"/>
      <c r="BE44" s="740"/>
      <c r="BF44" s="629"/>
      <c r="BG44" s="740"/>
      <c r="BH44" s="740"/>
      <c r="BI44" s="740"/>
      <c r="BJ44" s="740"/>
      <c r="BK44" s="740"/>
      <c r="BL44" s="629"/>
      <c r="BM44" s="740"/>
      <c r="BN44" s="740"/>
      <c r="BO44" s="629"/>
      <c r="BP44" s="740"/>
      <c r="BQ44" s="740"/>
      <c r="BR44" s="629"/>
      <c r="BS44" s="740"/>
      <c r="BT44" s="740"/>
      <c r="BU44" s="629"/>
      <c r="BV44" s="740"/>
      <c r="BW44" s="740"/>
      <c r="BX44" s="740"/>
      <c r="BY44" s="740"/>
      <c r="BZ44" s="740"/>
      <c r="CA44" s="740"/>
      <c r="CB44" s="740"/>
      <c r="CC44" s="740"/>
      <c r="CD44" s="629"/>
      <c r="CE44" s="740"/>
      <c r="CF44" s="740"/>
      <c r="CG44" s="740"/>
      <c r="CH44" s="740"/>
      <c r="CI44" s="740"/>
      <c r="CJ44" s="629"/>
      <c r="CK44" s="740"/>
      <c r="CL44" s="741"/>
      <c r="CM44" s="629"/>
      <c r="CN44" s="740"/>
      <c r="CO44" s="740"/>
      <c r="CP44" s="629"/>
      <c r="CQ44" s="740"/>
      <c r="CR44" s="740"/>
      <c r="CS44" s="629"/>
      <c r="CT44" s="740"/>
      <c r="CU44" s="740"/>
      <c r="CV44" s="629"/>
      <c r="CW44" s="740"/>
      <c r="CX44" s="740"/>
      <c r="CY44" s="629"/>
      <c r="CZ44" s="742"/>
      <c r="DA44" s="740"/>
      <c r="DB44" s="740"/>
      <c r="DC44" s="740"/>
      <c r="DD44" s="740"/>
      <c r="DE44" s="740"/>
      <c r="DF44" s="740"/>
      <c r="DG44" s="740"/>
      <c r="DH44" s="740"/>
      <c r="DI44" s="740"/>
      <c r="DJ44" s="740"/>
      <c r="DK44" s="740"/>
      <c r="DL44" s="740"/>
      <c r="DM44" s="743"/>
      <c r="DN44" s="629"/>
      <c r="DO44" s="740"/>
      <c r="DP44" s="740"/>
      <c r="DQ44" s="629"/>
      <c r="DR44" s="740"/>
      <c r="DS44" s="740"/>
      <c r="DT44" s="740"/>
      <c r="DU44" s="740"/>
      <c r="DV44" s="740"/>
      <c r="DW44" s="740"/>
      <c r="DX44" s="758"/>
      <c r="DY44" s="758"/>
      <c r="DZ44" s="736"/>
      <c r="EA44" s="736"/>
      <c r="EB44" s="736"/>
      <c r="EC44" s="744"/>
      <c r="ED44" s="744"/>
      <c r="EE44" s="744"/>
      <c r="EF44" s="744"/>
      <c r="EG44" s="744"/>
      <c r="EH44" s="744"/>
      <c r="EI44" s="744"/>
      <c r="EJ44" s="432"/>
      <c r="EK44" s="432"/>
    </row>
    <row r="45" spans="1:141" customFormat="1" ht="13.5" customHeight="1">
      <c r="A45" s="1008"/>
      <c r="B45" s="1011" t="s">
        <v>1134</v>
      </c>
      <c r="C45" s="1012" t="s">
        <v>1135</v>
      </c>
      <c r="D45" s="412"/>
      <c r="E45" s="412"/>
      <c r="F45" s="412"/>
      <c r="G45" s="413"/>
      <c r="H45" s="414"/>
      <c r="I45" s="414"/>
      <c r="J45" s="415"/>
      <c r="K45" s="414"/>
      <c r="L45" s="414"/>
      <c r="M45" s="415"/>
      <c r="N45" s="414"/>
      <c r="O45" s="414"/>
      <c r="P45" s="415"/>
      <c r="Q45" s="414"/>
      <c r="R45" s="414"/>
      <c r="S45" s="736">
        <f t="shared" si="7"/>
        <v>0</v>
      </c>
      <c r="T45" s="736">
        <f t="shared" si="12"/>
        <v>0</v>
      </c>
      <c r="U45" s="736">
        <f t="shared" si="13"/>
        <v>0</v>
      </c>
      <c r="V45" s="629"/>
      <c r="W45" s="740"/>
      <c r="X45" s="740"/>
      <c r="Y45" s="629"/>
      <c r="Z45" s="740"/>
      <c r="AA45" s="740"/>
      <c r="AB45" s="629"/>
      <c r="AC45" s="740"/>
      <c r="AD45" s="740"/>
      <c r="AE45" s="629"/>
      <c r="AF45" s="740"/>
      <c r="AG45" s="740"/>
      <c r="AH45" s="740"/>
      <c r="AI45" s="740"/>
      <c r="AJ45" s="740"/>
      <c r="AK45" s="629"/>
      <c r="AL45" s="740"/>
      <c r="AM45" s="740"/>
      <c r="AN45" s="629"/>
      <c r="AO45" s="740"/>
      <c r="AP45" s="740"/>
      <c r="AQ45" s="629"/>
      <c r="AR45" s="740"/>
      <c r="AS45" s="740"/>
      <c r="AT45" s="629"/>
      <c r="AU45" s="740"/>
      <c r="AV45" s="740"/>
      <c r="AW45" s="629"/>
      <c r="AX45" s="740"/>
      <c r="AY45" s="740"/>
      <c r="AZ45" s="740"/>
      <c r="BA45" s="740"/>
      <c r="BB45" s="740"/>
      <c r="BC45" s="629"/>
      <c r="BD45" s="740"/>
      <c r="BE45" s="740"/>
      <c r="BF45" s="629"/>
      <c r="BG45" s="740"/>
      <c r="BH45" s="740"/>
      <c r="BI45" s="740"/>
      <c r="BJ45" s="740"/>
      <c r="BK45" s="740"/>
      <c r="BL45" s="629"/>
      <c r="BM45" s="740"/>
      <c r="BN45" s="740"/>
      <c r="BO45" s="629"/>
      <c r="BP45" s="740"/>
      <c r="BQ45" s="740"/>
      <c r="BR45" s="629"/>
      <c r="BS45" s="740"/>
      <c r="BT45" s="740"/>
      <c r="BU45" s="629"/>
      <c r="BV45" s="740"/>
      <c r="BW45" s="740"/>
      <c r="BX45" s="740"/>
      <c r="BY45" s="740"/>
      <c r="BZ45" s="740"/>
      <c r="CA45" s="740"/>
      <c r="CB45" s="740"/>
      <c r="CC45" s="740"/>
      <c r="CD45" s="629"/>
      <c r="CE45" s="740"/>
      <c r="CF45" s="740"/>
      <c r="CG45" s="740"/>
      <c r="CH45" s="740"/>
      <c r="CI45" s="740"/>
      <c r="CJ45" s="629"/>
      <c r="CK45" s="740"/>
      <c r="CL45" s="741"/>
      <c r="CM45" s="629"/>
      <c r="CN45" s="740"/>
      <c r="CO45" s="740"/>
      <c r="CP45" s="629"/>
      <c r="CQ45" s="740"/>
      <c r="CR45" s="740"/>
      <c r="CS45" s="629"/>
      <c r="CT45" s="740"/>
      <c r="CU45" s="740"/>
      <c r="CV45" s="629"/>
      <c r="CW45" s="740"/>
      <c r="CX45" s="740"/>
      <c r="CY45" s="629"/>
      <c r="CZ45" s="742"/>
      <c r="DA45" s="740"/>
      <c r="DB45" s="740"/>
      <c r="DC45" s="740"/>
      <c r="DD45" s="740"/>
      <c r="DE45" s="740"/>
      <c r="DF45" s="740"/>
      <c r="DG45" s="740"/>
      <c r="DH45" s="740"/>
      <c r="DI45" s="740"/>
      <c r="DJ45" s="740"/>
      <c r="DK45" s="740"/>
      <c r="DL45" s="740"/>
      <c r="DM45" s="743"/>
      <c r="DN45" s="629"/>
      <c r="DO45" s="740"/>
      <c r="DP45" s="740"/>
      <c r="DQ45" s="629"/>
      <c r="DR45" s="740"/>
      <c r="DS45" s="740"/>
      <c r="DT45" s="740"/>
      <c r="DU45" s="740"/>
      <c r="DV45" s="740"/>
      <c r="DW45" s="740"/>
      <c r="DX45" s="758"/>
      <c r="DY45" s="758"/>
      <c r="DZ45" s="736"/>
      <c r="EA45" s="736"/>
      <c r="EB45" s="736"/>
      <c r="EC45" s="744"/>
      <c r="ED45" s="744"/>
      <c r="EE45" s="744"/>
      <c r="EF45" s="744"/>
      <c r="EG45" s="744"/>
      <c r="EH45" s="744"/>
      <c r="EI45" s="744"/>
      <c r="EJ45" s="432"/>
      <c r="EK45" s="432"/>
    </row>
    <row r="46" spans="1:141" customFormat="1" ht="13.5" customHeight="1" thickBot="1">
      <c r="A46" s="1013"/>
      <c r="B46" s="1014" t="s">
        <v>1136</v>
      </c>
      <c r="C46" s="1015" t="s">
        <v>1137</v>
      </c>
      <c r="D46" s="412"/>
      <c r="E46" s="412"/>
      <c r="F46" s="412"/>
      <c r="G46" s="413"/>
      <c r="H46" s="414"/>
      <c r="I46" s="414"/>
      <c r="J46" s="415"/>
      <c r="K46" s="414"/>
      <c r="L46" s="414"/>
      <c r="M46" s="415"/>
      <c r="N46" s="414"/>
      <c r="O46" s="414"/>
      <c r="P46" s="415"/>
      <c r="Q46" s="414"/>
      <c r="R46" s="414"/>
      <c r="S46" s="876">
        <f t="shared" si="7"/>
        <v>0</v>
      </c>
      <c r="T46" s="876">
        <f t="shared" si="12"/>
        <v>446</v>
      </c>
      <c r="U46" s="876">
        <f t="shared" si="13"/>
        <v>13</v>
      </c>
      <c r="V46" s="630"/>
      <c r="W46" s="782"/>
      <c r="X46" s="782"/>
      <c r="Y46" s="630"/>
      <c r="Z46" s="782"/>
      <c r="AA46" s="782"/>
      <c r="AB46" s="630"/>
      <c r="AC46" s="782"/>
      <c r="AD46" s="782"/>
      <c r="AE46" s="630"/>
      <c r="AF46" s="782"/>
      <c r="AG46" s="782"/>
      <c r="AH46" s="782"/>
      <c r="AI46" s="782"/>
      <c r="AJ46" s="782"/>
      <c r="AK46" s="630"/>
      <c r="AL46" s="782"/>
      <c r="AM46" s="782"/>
      <c r="AN46" s="630"/>
      <c r="AO46" s="782"/>
      <c r="AP46" s="782"/>
      <c r="AQ46" s="630"/>
      <c r="AR46" s="782"/>
      <c r="AS46" s="782"/>
      <c r="AT46" s="630"/>
      <c r="AU46" s="782"/>
      <c r="AV46" s="782"/>
      <c r="AW46" s="630"/>
      <c r="AX46" s="782"/>
      <c r="AY46" s="782"/>
      <c r="AZ46" s="782"/>
      <c r="BA46" s="782"/>
      <c r="BB46" s="782"/>
      <c r="BC46" s="630"/>
      <c r="BD46" s="782"/>
      <c r="BE46" s="782"/>
      <c r="BF46" s="630"/>
      <c r="BG46" s="782"/>
      <c r="BH46" s="782"/>
      <c r="BI46" s="782"/>
      <c r="BJ46" s="782"/>
      <c r="BK46" s="782"/>
      <c r="BL46" s="630"/>
      <c r="BM46" s="782"/>
      <c r="BN46" s="782"/>
      <c r="BO46" s="630"/>
      <c r="BP46" s="782"/>
      <c r="BQ46" s="782"/>
      <c r="BR46" s="630"/>
      <c r="BS46" s="782"/>
      <c r="BT46" s="782"/>
      <c r="BU46" s="630"/>
      <c r="BV46" s="782"/>
      <c r="BW46" s="782"/>
      <c r="BX46" s="782"/>
      <c r="BY46" s="782"/>
      <c r="BZ46" s="782"/>
      <c r="CA46" s="782"/>
      <c r="CB46" s="782"/>
      <c r="CC46" s="782"/>
      <c r="CD46" s="630"/>
      <c r="CE46" s="782"/>
      <c r="CF46" s="782"/>
      <c r="CG46" s="782"/>
      <c r="CH46" s="782"/>
      <c r="CI46" s="782"/>
      <c r="CJ46" s="630"/>
      <c r="CK46" s="782"/>
      <c r="CL46" s="784"/>
      <c r="CM46" s="630"/>
      <c r="CN46" s="782"/>
      <c r="CO46" s="782"/>
      <c r="CP46" s="630"/>
      <c r="CQ46" s="782"/>
      <c r="CR46" s="782"/>
      <c r="CS46" s="630"/>
      <c r="CT46" s="782"/>
      <c r="CU46" s="782"/>
      <c r="CV46" s="630"/>
      <c r="CW46" s="782"/>
      <c r="CX46" s="782"/>
      <c r="CY46" s="630"/>
      <c r="CZ46" s="785"/>
      <c r="DA46" s="891"/>
      <c r="DB46" s="891"/>
      <c r="DC46" s="891"/>
      <c r="DD46" s="891"/>
      <c r="DE46" s="891"/>
      <c r="DF46" s="891"/>
      <c r="DG46" s="891"/>
      <c r="DH46" s="891"/>
      <c r="DI46" s="891"/>
      <c r="DJ46" s="891"/>
      <c r="DK46" s="891"/>
      <c r="DL46" s="891"/>
      <c r="DM46" s="786"/>
      <c r="DN46" s="630"/>
      <c r="DO46" s="782"/>
      <c r="DP46" s="782"/>
      <c r="DQ46" s="630"/>
      <c r="DR46" s="782"/>
      <c r="DS46" s="782"/>
      <c r="DT46" s="782"/>
      <c r="DU46" s="782"/>
      <c r="DV46" s="782"/>
      <c r="DW46" s="782"/>
      <c r="DX46" s="891">
        <v>446</v>
      </c>
      <c r="DY46" s="891">
        <v>13</v>
      </c>
      <c r="DZ46" s="876"/>
      <c r="EA46" s="876"/>
      <c r="EB46" s="876"/>
      <c r="EC46" s="744"/>
      <c r="ED46" s="744"/>
      <c r="EE46" s="744"/>
      <c r="EF46" s="744"/>
      <c r="EG46" s="744"/>
      <c r="EH46" s="744"/>
      <c r="EI46" s="744"/>
      <c r="EJ46" s="432"/>
      <c r="EK46" s="432"/>
    </row>
    <row r="47" spans="1:141" customFormat="1" ht="13.5" customHeight="1" thickBot="1">
      <c r="A47" s="1016"/>
      <c r="B47" s="1006" t="s">
        <v>849</v>
      </c>
      <c r="C47" s="1019" t="s">
        <v>1138</v>
      </c>
      <c r="D47" s="412"/>
      <c r="E47" s="412"/>
      <c r="F47" s="412"/>
      <c r="G47" s="413"/>
      <c r="H47" s="414"/>
      <c r="I47" s="414"/>
      <c r="J47" s="415"/>
      <c r="K47" s="414"/>
      <c r="L47" s="414"/>
      <c r="M47" s="415"/>
      <c r="N47" s="414"/>
      <c r="O47" s="414"/>
      <c r="P47" s="415"/>
      <c r="Q47" s="414"/>
      <c r="R47" s="416"/>
      <c r="S47" s="873">
        <f t="shared" si="7"/>
        <v>0</v>
      </c>
      <c r="T47" s="631">
        <f t="shared" si="12"/>
        <v>0</v>
      </c>
      <c r="U47" s="631">
        <f t="shared" si="13"/>
        <v>0</v>
      </c>
      <c r="V47" s="631"/>
      <c r="W47" s="631"/>
      <c r="X47" s="631"/>
      <c r="Y47" s="631"/>
      <c r="Z47" s="631"/>
      <c r="AA47" s="631"/>
      <c r="AB47" s="631"/>
      <c r="AC47" s="631"/>
      <c r="AD47" s="631"/>
      <c r="AE47" s="631"/>
      <c r="AF47" s="631"/>
      <c r="AG47" s="631"/>
      <c r="AH47" s="631"/>
      <c r="AI47" s="631"/>
      <c r="AJ47" s="631"/>
      <c r="AK47" s="631"/>
      <c r="AL47" s="631"/>
      <c r="AM47" s="631"/>
      <c r="AN47" s="631"/>
      <c r="AO47" s="631"/>
      <c r="AP47" s="631"/>
      <c r="AQ47" s="631"/>
      <c r="AR47" s="631"/>
      <c r="AS47" s="631"/>
      <c r="AT47" s="631"/>
      <c r="AU47" s="631"/>
      <c r="AV47" s="631"/>
      <c r="AW47" s="631"/>
      <c r="AX47" s="631"/>
      <c r="AY47" s="631"/>
      <c r="AZ47" s="631"/>
      <c r="BA47" s="631"/>
      <c r="BB47" s="631"/>
      <c r="BC47" s="631"/>
      <c r="BD47" s="631"/>
      <c r="BE47" s="631"/>
      <c r="BF47" s="631"/>
      <c r="BG47" s="631"/>
      <c r="BH47" s="631"/>
      <c r="BI47" s="631"/>
      <c r="BJ47" s="631"/>
      <c r="BK47" s="631"/>
      <c r="BL47" s="631"/>
      <c r="BM47" s="631"/>
      <c r="BN47" s="631"/>
      <c r="BO47" s="631"/>
      <c r="BP47" s="631"/>
      <c r="BQ47" s="631"/>
      <c r="BR47" s="631"/>
      <c r="BS47" s="631"/>
      <c r="BT47" s="631"/>
      <c r="BU47" s="631"/>
      <c r="BV47" s="631"/>
      <c r="BW47" s="631"/>
      <c r="BX47" s="631"/>
      <c r="BY47" s="631"/>
      <c r="BZ47" s="631"/>
      <c r="CA47" s="631"/>
      <c r="CB47" s="631"/>
      <c r="CC47" s="631"/>
      <c r="CD47" s="631"/>
      <c r="CE47" s="631"/>
      <c r="CF47" s="631"/>
      <c r="CG47" s="631"/>
      <c r="CH47" s="631"/>
      <c r="CI47" s="631"/>
      <c r="CJ47" s="631"/>
      <c r="CK47" s="631"/>
      <c r="CL47" s="874"/>
      <c r="CM47" s="631"/>
      <c r="CN47" s="631"/>
      <c r="CO47" s="631"/>
      <c r="CP47" s="631"/>
      <c r="CQ47" s="631"/>
      <c r="CR47" s="631"/>
      <c r="CS47" s="631"/>
      <c r="CT47" s="631"/>
      <c r="CU47" s="631"/>
      <c r="CV47" s="631"/>
      <c r="CW47" s="631"/>
      <c r="CX47" s="631"/>
      <c r="CY47" s="631"/>
      <c r="CZ47" s="875"/>
      <c r="DA47" s="631"/>
      <c r="DB47" s="631"/>
      <c r="DC47" s="631"/>
      <c r="DD47" s="631"/>
      <c r="DE47" s="631"/>
      <c r="DF47" s="631"/>
      <c r="DG47" s="631"/>
      <c r="DH47" s="631"/>
      <c r="DI47" s="631"/>
      <c r="DJ47" s="631"/>
      <c r="DK47" s="631"/>
      <c r="DL47" s="631"/>
      <c r="DM47" s="631"/>
      <c r="DN47" s="631"/>
      <c r="DO47" s="631"/>
      <c r="DP47" s="631"/>
      <c r="DQ47" s="631"/>
      <c r="DR47" s="631"/>
      <c r="DS47" s="631"/>
      <c r="DT47" s="631"/>
      <c r="DU47" s="631"/>
      <c r="DV47" s="631"/>
      <c r="DW47" s="631"/>
      <c r="DX47" s="631"/>
      <c r="DY47" s="631"/>
      <c r="DZ47" s="631"/>
      <c r="EA47" s="631"/>
      <c r="EB47" s="632"/>
      <c r="EC47" s="739"/>
      <c r="ED47" s="739"/>
      <c r="EE47" s="739"/>
      <c r="EF47" s="739"/>
      <c r="EG47" s="739"/>
      <c r="EH47" s="739"/>
      <c r="EI47" s="739"/>
      <c r="EJ47" s="569"/>
      <c r="EK47" s="569"/>
    </row>
    <row r="48" spans="1:141" customFormat="1" ht="15" customHeight="1">
      <c r="A48" s="1021"/>
      <c r="B48" s="1009" t="s">
        <v>901</v>
      </c>
      <c r="C48" s="1010" t="s">
        <v>1139</v>
      </c>
      <c r="D48" s="408"/>
      <c r="E48" s="408"/>
      <c r="F48" s="408"/>
      <c r="G48" s="409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  <c r="S48" s="767">
        <f t="shared" si="7"/>
        <v>0</v>
      </c>
      <c r="T48" s="767">
        <f t="shared" si="12"/>
        <v>0</v>
      </c>
      <c r="U48" s="767">
        <f t="shared" si="13"/>
        <v>0</v>
      </c>
      <c r="V48" s="877"/>
      <c r="W48" s="768"/>
      <c r="X48" s="768"/>
      <c r="Y48" s="877"/>
      <c r="Z48" s="768"/>
      <c r="AA48" s="768"/>
      <c r="AB48" s="877"/>
      <c r="AC48" s="768"/>
      <c r="AD48" s="768"/>
      <c r="AE48" s="877"/>
      <c r="AF48" s="768"/>
      <c r="AG48" s="768"/>
      <c r="AH48" s="768"/>
      <c r="AI48" s="768"/>
      <c r="AJ48" s="768"/>
      <c r="AK48" s="877"/>
      <c r="AL48" s="768"/>
      <c r="AM48" s="768"/>
      <c r="AN48" s="877"/>
      <c r="AO48" s="768"/>
      <c r="AP48" s="768"/>
      <c r="AQ48" s="877"/>
      <c r="AR48" s="768"/>
      <c r="AS48" s="768"/>
      <c r="AT48" s="877"/>
      <c r="AU48" s="768"/>
      <c r="AV48" s="768"/>
      <c r="AW48" s="877"/>
      <c r="AX48" s="768"/>
      <c r="AY48" s="768"/>
      <c r="AZ48" s="768"/>
      <c r="BA48" s="768"/>
      <c r="BB48" s="768"/>
      <c r="BC48" s="877"/>
      <c r="BD48" s="768"/>
      <c r="BE48" s="768"/>
      <c r="BF48" s="877"/>
      <c r="BG48" s="768"/>
      <c r="BH48" s="768"/>
      <c r="BI48" s="768"/>
      <c r="BJ48" s="768"/>
      <c r="BK48" s="768"/>
      <c r="BL48" s="877"/>
      <c r="BM48" s="768"/>
      <c r="BN48" s="768"/>
      <c r="BO48" s="877"/>
      <c r="BP48" s="768"/>
      <c r="BQ48" s="768"/>
      <c r="BR48" s="877"/>
      <c r="BS48" s="768"/>
      <c r="BT48" s="768"/>
      <c r="BU48" s="877"/>
      <c r="BV48" s="768"/>
      <c r="BW48" s="768"/>
      <c r="BX48" s="768"/>
      <c r="BY48" s="768"/>
      <c r="BZ48" s="768"/>
      <c r="CA48" s="768"/>
      <c r="CB48" s="768"/>
      <c r="CC48" s="768"/>
      <c r="CD48" s="877"/>
      <c r="CE48" s="768"/>
      <c r="CF48" s="768"/>
      <c r="CG48" s="768"/>
      <c r="CH48" s="768"/>
      <c r="CI48" s="768"/>
      <c r="CJ48" s="877"/>
      <c r="CK48" s="768"/>
      <c r="CL48" s="769"/>
      <c r="CM48" s="877"/>
      <c r="CN48" s="768"/>
      <c r="CO48" s="768"/>
      <c r="CP48" s="877"/>
      <c r="CQ48" s="768"/>
      <c r="CR48" s="768"/>
      <c r="CS48" s="877"/>
      <c r="CT48" s="768"/>
      <c r="CU48" s="768"/>
      <c r="CV48" s="877"/>
      <c r="CW48" s="768"/>
      <c r="CX48" s="768"/>
      <c r="CY48" s="877"/>
      <c r="CZ48" s="770"/>
      <c r="DA48" s="768"/>
      <c r="DB48" s="768"/>
      <c r="DC48" s="768"/>
      <c r="DD48" s="768"/>
      <c r="DE48" s="768"/>
      <c r="DF48" s="768"/>
      <c r="DG48" s="768"/>
      <c r="DH48" s="768"/>
      <c r="DI48" s="768"/>
      <c r="DJ48" s="768"/>
      <c r="DK48" s="768"/>
      <c r="DL48" s="768"/>
      <c r="DM48" s="771"/>
      <c r="DN48" s="877"/>
      <c r="DO48" s="768"/>
      <c r="DP48" s="768"/>
      <c r="DQ48" s="877"/>
      <c r="DR48" s="768"/>
      <c r="DS48" s="768"/>
      <c r="DT48" s="768"/>
      <c r="DU48" s="768"/>
      <c r="DV48" s="768"/>
      <c r="DW48" s="768"/>
      <c r="DX48" s="768"/>
      <c r="DY48" s="768"/>
      <c r="DZ48" s="767"/>
      <c r="EA48" s="767"/>
      <c r="EB48" s="767"/>
      <c r="EC48" s="744"/>
      <c r="ED48" s="744"/>
      <c r="EE48" s="744"/>
      <c r="EF48" s="744"/>
      <c r="EG48" s="744"/>
      <c r="EH48" s="744"/>
      <c r="EI48" s="744"/>
      <c r="EJ48" s="432"/>
      <c r="EK48" s="432"/>
    </row>
    <row r="49" spans="1:141" customFormat="1" ht="16.5" customHeight="1">
      <c r="A49" s="1008"/>
      <c r="B49" s="1011" t="s">
        <v>902</v>
      </c>
      <c r="C49" s="1012" t="s">
        <v>1140</v>
      </c>
      <c r="D49" s="412"/>
      <c r="E49" s="412"/>
      <c r="F49" s="412"/>
      <c r="G49" s="413"/>
      <c r="H49" s="414"/>
      <c r="I49" s="414"/>
      <c r="J49" s="415"/>
      <c r="K49" s="414"/>
      <c r="L49" s="414"/>
      <c r="M49" s="415"/>
      <c r="N49" s="414"/>
      <c r="O49" s="414"/>
      <c r="P49" s="415"/>
      <c r="Q49" s="414"/>
      <c r="R49" s="414"/>
      <c r="S49" s="736">
        <f t="shared" si="7"/>
        <v>0</v>
      </c>
      <c r="T49" s="736">
        <f t="shared" si="12"/>
        <v>0</v>
      </c>
      <c r="U49" s="736">
        <f t="shared" si="13"/>
        <v>0</v>
      </c>
      <c r="V49" s="629"/>
      <c r="W49" s="740"/>
      <c r="X49" s="740"/>
      <c r="Y49" s="629"/>
      <c r="Z49" s="740"/>
      <c r="AA49" s="740"/>
      <c r="AB49" s="629"/>
      <c r="AC49" s="740"/>
      <c r="AD49" s="740"/>
      <c r="AE49" s="629"/>
      <c r="AF49" s="740"/>
      <c r="AG49" s="740"/>
      <c r="AH49" s="740"/>
      <c r="AI49" s="740"/>
      <c r="AJ49" s="740"/>
      <c r="AK49" s="629"/>
      <c r="AL49" s="740"/>
      <c r="AM49" s="740"/>
      <c r="AN49" s="629"/>
      <c r="AO49" s="740"/>
      <c r="AP49" s="740"/>
      <c r="AQ49" s="629"/>
      <c r="AR49" s="740"/>
      <c r="AS49" s="740"/>
      <c r="AT49" s="629"/>
      <c r="AU49" s="740"/>
      <c r="AV49" s="740"/>
      <c r="AW49" s="629"/>
      <c r="AX49" s="740"/>
      <c r="AY49" s="740"/>
      <c r="AZ49" s="740"/>
      <c r="BA49" s="740"/>
      <c r="BB49" s="740"/>
      <c r="BC49" s="629"/>
      <c r="BD49" s="740"/>
      <c r="BE49" s="740"/>
      <c r="BF49" s="629"/>
      <c r="BG49" s="740"/>
      <c r="BH49" s="740"/>
      <c r="BI49" s="740"/>
      <c r="BJ49" s="740"/>
      <c r="BK49" s="740"/>
      <c r="BL49" s="629"/>
      <c r="BM49" s="740"/>
      <c r="BN49" s="740"/>
      <c r="BO49" s="629"/>
      <c r="BP49" s="740"/>
      <c r="BQ49" s="740"/>
      <c r="BR49" s="629"/>
      <c r="BS49" s="740"/>
      <c r="BT49" s="740"/>
      <c r="BU49" s="629"/>
      <c r="BV49" s="740"/>
      <c r="BW49" s="740"/>
      <c r="BX49" s="740"/>
      <c r="BY49" s="740"/>
      <c r="BZ49" s="740"/>
      <c r="CA49" s="740"/>
      <c r="CB49" s="740"/>
      <c r="CC49" s="740"/>
      <c r="CD49" s="629"/>
      <c r="CE49" s="740"/>
      <c r="CF49" s="740"/>
      <c r="CG49" s="740"/>
      <c r="CH49" s="740"/>
      <c r="CI49" s="740"/>
      <c r="CJ49" s="629"/>
      <c r="CK49" s="740"/>
      <c r="CL49" s="741"/>
      <c r="CM49" s="629"/>
      <c r="CN49" s="740"/>
      <c r="CO49" s="740"/>
      <c r="CP49" s="629"/>
      <c r="CQ49" s="740"/>
      <c r="CR49" s="740"/>
      <c r="CS49" s="629"/>
      <c r="CT49" s="740"/>
      <c r="CU49" s="740"/>
      <c r="CV49" s="629"/>
      <c r="CW49" s="740"/>
      <c r="CX49" s="740"/>
      <c r="CY49" s="629"/>
      <c r="CZ49" s="742"/>
      <c r="DA49" s="740"/>
      <c r="DB49" s="740"/>
      <c r="DC49" s="740"/>
      <c r="DD49" s="740"/>
      <c r="DE49" s="740"/>
      <c r="DF49" s="740"/>
      <c r="DG49" s="740"/>
      <c r="DH49" s="740"/>
      <c r="DI49" s="740"/>
      <c r="DJ49" s="740"/>
      <c r="DK49" s="740"/>
      <c r="DL49" s="740"/>
      <c r="DM49" s="743"/>
      <c r="DN49" s="629"/>
      <c r="DO49" s="740"/>
      <c r="DP49" s="740"/>
      <c r="DQ49" s="629"/>
      <c r="DR49" s="740"/>
      <c r="DS49" s="740"/>
      <c r="DT49" s="740"/>
      <c r="DU49" s="740"/>
      <c r="DV49" s="740"/>
      <c r="DW49" s="740"/>
      <c r="DX49" s="740"/>
      <c r="DY49" s="740"/>
      <c r="DZ49" s="736"/>
      <c r="EA49" s="736"/>
      <c r="EB49" s="736"/>
      <c r="EC49" s="744"/>
      <c r="ED49" s="744"/>
      <c r="EE49" s="744"/>
      <c r="EF49" s="744"/>
      <c r="EG49" s="744"/>
      <c r="EH49" s="744"/>
      <c r="EI49" s="744"/>
      <c r="EJ49" s="432"/>
      <c r="EK49" s="432"/>
    </row>
    <row r="50" spans="1:141" customFormat="1" ht="18" customHeight="1">
      <c r="A50" s="1008"/>
      <c r="B50" s="1011" t="s">
        <v>1141</v>
      </c>
      <c r="C50" s="1012" t="s">
        <v>1142</v>
      </c>
      <c r="D50" s="412"/>
      <c r="E50" s="412"/>
      <c r="F50" s="412"/>
      <c r="G50" s="413"/>
      <c r="H50" s="414"/>
      <c r="I50" s="414"/>
      <c r="J50" s="415"/>
      <c r="K50" s="414"/>
      <c r="L50" s="414"/>
      <c r="M50" s="415"/>
      <c r="N50" s="414"/>
      <c r="O50" s="414"/>
      <c r="P50" s="415"/>
      <c r="Q50" s="414"/>
      <c r="R50" s="414"/>
      <c r="S50" s="736">
        <f t="shared" si="7"/>
        <v>0</v>
      </c>
      <c r="T50" s="736">
        <f t="shared" si="12"/>
        <v>0</v>
      </c>
      <c r="U50" s="736">
        <f t="shared" si="13"/>
        <v>0</v>
      </c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736"/>
      <c r="AL50" s="736"/>
      <c r="AM50" s="736"/>
      <c r="AN50" s="736"/>
      <c r="AO50" s="736"/>
      <c r="AP50" s="736"/>
      <c r="AQ50" s="736"/>
      <c r="AR50" s="736"/>
      <c r="AS50" s="736"/>
      <c r="AT50" s="736"/>
      <c r="AU50" s="736"/>
      <c r="AV50" s="736"/>
      <c r="AW50" s="736"/>
      <c r="AX50" s="736"/>
      <c r="AY50" s="736"/>
      <c r="AZ50" s="736"/>
      <c r="BA50" s="736"/>
      <c r="BB50" s="736"/>
      <c r="BC50" s="736"/>
      <c r="BD50" s="736"/>
      <c r="BE50" s="736"/>
      <c r="BF50" s="736"/>
      <c r="BG50" s="736"/>
      <c r="BH50" s="736"/>
      <c r="BI50" s="736"/>
      <c r="BJ50" s="736"/>
      <c r="BK50" s="736"/>
      <c r="BL50" s="736"/>
      <c r="BM50" s="736"/>
      <c r="BN50" s="736"/>
      <c r="BO50" s="736"/>
      <c r="BP50" s="736"/>
      <c r="BQ50" s="736"/>
      <c r="BR50" s="736"/>
      <c r="BS50" s="736"/>
      <c r="BT50" s="736"/>
      <c r="BU50" s="736"/>
      <c r="BV50" s="736"/>
      <c r="BW50" s="736"/>
      <c r="BX50" s="736"/>
      <c r="BY50" s="736"/>
      <c r="BZ50" s="736"/>
      <c r="CA50" s="736"/>
      <c r="CB50" s="736"/>
      <c r="CC50" s="736"/>
      <c r="CD50" s="736"/>
      <c r="CE50" s="736"/>
      <c r="CF50" s="736"/>
      <c r="CG50" s="736"/>
      <c r="CH50" s="736"/>
      <c r="CI50" s="736"/>
      <c r="CJ50" s="736"/>
      <c r="CK50" s="736"/>
      <c r="CL50" s="737"/>
      <c r="CM50" s="736"/>
      <c r="CN50" s="736"/>
      <c r="CO50" s="736"/>
      <c r="CP50" s="736"/>
      <c r="CQ50" s="736"/>
      <c r="CR50" s="736"/>
      <c r="CS50" s="736"/>
      <c r="CT50" s="736"/>
      <c r="CU50" s="736"/>
      <c r="CV50" s="736"/>
      <c r="CW50" s="736"/>
      <c r="CX50" s="736"/>
      <c r="CY50" s="736"/>
      <c r="CZ50" s="738"/>
      <c r="DA50" s="736"/>
      <c r="DB50" s="736"/>
      <c r="DC50" s="736"/>
      <c r="DD50" s="736"/>
      <c r="DE50" s="736"/>
      <c r="DF50" s="736"/>
      <c r="DG50" s="736"/>
      <c r="DH50" s="736"/>
      <c r="DI50" s="736"/>
      <c r="DJ50" s="736"/>
      <c r="DK50" s="736"/>
      <c r="DL50" s="736"/>
      <c r="DM50" s="736"/>
      <c r="DN50" s="736"/>
      <c r="DO50" s="736"/>
      <c r="DP50" s="736"/>
      <c r="DQ50" s="736"/>
      <c r="DR50" s="736"/>
      <c r="DS50" s="736"/>
      <c r="DT50" s="736"/>
      <c r="DU50" s="736"/>
      <c r="DV50" s="736"/>
      <c r="DW50" s="736"/>
      <c r="DX50" s="736"/>
      <c r="DY50" s="736"/>
      <c r="DZ50" s="736"/>
      <c r="EA50" s="736"/>
      <c r="EB50" s="736"/>
      <c r="EC50" s="739"/>
      <c r="ED50" s="739"/>
      <c r="EE50" s="739"/>
      <c r="EF50" s="739"/>
      <c r="EG50" s="739"/>
      <c r="EH50" s="739"/>
      <c r="EI50" s="739"/>
      <c r="EJ50" s="569"/>
      <c r="EK50" s="569"/>
    </row>
    <row r="51" spans="1:141" customFormat="1" ht="13.5" customHeight="1">
      <c r="A51" s="1008"/>
      <c r="B51" s="1011" t="s">
        <v>1143</v>
      </c>
      <c r="C51" s="1012" t="s">
        <v>1144</v>
      </c>
      <c r="D51" s="408"/>
      <c r="E51" s="408"/>
      <c r="F51" s="408"/>
      <c r="G51" s="409">
        <f t="shared" ref="G51:O51" si="14">+G52+G53+G54</f>
        <v>0</v>
      </c>
      <c r="H51" s="410">
        <f t="shared" si="14"/>
        <v>0</v>
      </c>
      <c r="I51" s="410">
        <f t="shared" si="14"/>
        <v>0</v>
      </c>
      <c r="J51" s="410">
        <f t="shared" si="14"/>
        <v>0</v>
      </c>
      <c r="K51" s="410">
        <f t="shared" si="14"/>
        <v>0</v>
      </c>
      <c r="L51" s="410">
        <f t="shared" si="14"/>
        <v>0</v>
      </c>
      <c r="M51" s="410">
        <f t="shared" si="14"/>
        <v>0</v>
      </c>
      <c r="N51" s="410">
        <f t="shared" si="14"/>
        <v>0</v>
      </c>
      <c r="O51" s="410">
        <f t="shared" si="14"/>
        <v>0</v>
      </c>
      <c r="P51" s="410"/>
      <c r="Q51" s="410">
        <f>+Q52+Q53+Q54</f>
        <v>0</v>
      </c>
      <c r="R51" s="410">
        <f>+R52+R53+R54</f>
        <v>0</v>
      </c>
      <c r="S51" s="736">
        <f t="shared" si="7"/>
        <v>0</v>
      </c>
      <c r="T51" s="736">
        <f t="shared" si="12"/>
        <v>0</v>
      </c>
      <c r="U51" s="736">
        <f t="shared" si="13"/>
        <v>0</v>
      </c>
      <c r="V51" s="629"/>
      <c r="W51" s="740"/>
      <c r="X51" s="740"/>
      <c r="Y51" s="629"/>
      <c r="Z51" s="740"/>
      <c r="AA51" s="740"/>
      <c r="AB51" s="629"/>
      <c r="AC51" s="740"/>
      <c r="AD51" s="740"/>
      <c r="AE51" s="629"/>
      <c r="AF51" s="740"/>
      <c r="AG51" s="740"/>
      <c r="AH51" s="740"/>
      <c r="AI51" s="740"/>
      <c r="AJ51" s="740"/>
      <c r="AK51" s="629"/>
      <c r="AL51" s="740"/>
      <c r="AM51" s="740"/>
      <c r="AN51" s="629"/>
      <c r="AO51" s="740"/>
      <c r="AP51" s="740"/>
      <c r="AQ51" s="629"/>
      <c r="AR51" s="740"/>
      <c r="AS51" s="740"/>
      <c r="AT51" s="629"/>
      <c r="AU51" s="740"/>
      <c r="AV51" s="740"/>
      <c r="AW51" s="629"/>
      <c r="AX51" s="740"/>
      <c r="AY51" s="740"/>
      <c r="AZ51" s="740"/>
      <c r="BA51" s="740"/>
      <c r="BB51" s="740"/>
      <c r="BC51" s="629"/>
      <c r="BD51" s="740"/>
      <c r="BE51" s="740"/>
      <c r="BF51" s="629"/>
      <c r="BG51" s="740"/>
      <c r="BH51" s="740"/>
      <c r="BI51" s="740"/>
      <c r="BJ51" s="740"/>
      <c r="BK51" s="740"/>
      <c r="BL51" s="629"/>
      <c r="BM51" s="740"/>
      <c r="BN51" s="740"/>
      <c r="BO51" s="629"/>
      <c r="BP51" s="740"/>
      <c r="BQ51" s="740"/>
      <c r="BR51" s="629"/>
      <c r="BS51" s="740"/>
      <c r="BT51" s="740"/>
      <c r="BU51" s="629"/>
      <c r="BV51" s="740"/>
      <c r="BW51" s="740"/>
      <c r="BX51" s="740"/>
      <c r="BY51" s="740"/>
      <c r="BZ51" s="740"/>
      <c r="CA51" s="740"/>
      <c r="CB51" s="740"/>
      <c r="CC51" s="740"/>
      <c r="CD51" s="629"/>
      <c r="CE51" s="740"/>
      <c r="CF51" s="740"/>
      <c r="CG51" s="740"/>
      <c r="CH51" s="740"/>
      <c r="CI51" s="740"/>
      <c r="CJ51" s="629"/>
      <c r="CK51" s="740"/>
      <c r="CL51" s="741"/>
      <c r="CM51" s="629"/>
      <c r="CN51" s="740"/>
      <c r="CO51" s="740"/>
      <c r="CP51" s="629"/>
      <c r="CQ51" s="740"/>
      <c r="CR51" s="740"/>
      <c r="CS51" s="629"/>
      <c r="CT51" s="740"/>
      <c r="CU51" s="740"/>
      <c r="CV51" s="629"/>
      <c r="CW51" s="740"/>
      <c r="CX51" s="740"/>
      <c r="CY51" s="629"/>
      <c r="CZ51" s="742"/>
      <c r="DA51" s="740"/>
      <c r="DB51" s="740"/>
      <c r="DC51" s="740"/>
      <c r="DD51" s="740"/>
      <c r="DE51" s="740"/>
      <c r="DF51" s="740"/>
      <c r="DG51" s="740"/>
      <c r="DH51" s="740"/>
      <c r="DI51" s="740"/>
      <c r="DJ51" s="740"/>
      <c r="DK51" s="740"/>
      <c r="DL51" s="740"/>
      <c r="DM51" s="743"/>
      <c r="DN51" s="629"/>
      <c r="DO51" s="740"/>
      <c r="DP51" s="740"/>
      <c r="DQ51" s="629"/>
      <c r="DR51" s="740"/>
      <c r="DS51" s="740"/>
      <c r="DT51" s="740"/>
      <c r="DU51" s="740"/>
      <c r="DV51" s="740"/>
      <c r="DW51" s="740"/>
      <c r="DX51" s="740"/>
      <c r="DY51" s="740"/>
      <c r="DZ51" s="736"/>
      <c r="EA51" s="736"/>
      <c r="EB51" s="736"/>
      <c r="EC51" s="744"/>
      <c r="ED51" s="744"/>
      <c r="EE51" s="744"/>
      <c r="EF51" s="744"/>
      <c r="EG51" s="744"/>
      <c r="EH51" s="744"/>
      <c r="EI51" s="744"/>
      <c r="EJ51" s="432"/>
      <c r="EK51" s="432"/>
    </row>
    <row r="52" spans="1:141" customFormat="1" ht="14.25" customHeight="1" thickBot="1">
      <c r="A52" s="1013"/>
      <c r="B52" s="1014" t="s">
        <v>1145</v>
      </c>
      <c r="C52" s="1015" t="s">
        <v>1146</v>
      </c>
      <c r="D52" s="412"/>
      <c r="E52" s="412"/>
      <c r="F52" s="412"/>
      <c r="G52" s="413"/>
      <c r="H52" s="414"/>
      <c r="I52" s="414"/>
      <c r="J52" s="415"/>
      <c r="K52" s="414"/>
      <c r="L52" s="414"/>
      <c r="M52" s="415"/>
      <c r="N52" s="414"/>
      <c r="O52" s="414"/>
      <c r="P52" s="415"/>
      <c r="Q52" s="414"/>
      <c r="R52" s="414"/>
      <c r="S52" s="876">
        <f t="shared" si="7"/>
        <v>0</v>
      </c>
      <c r="T52" s="876">
        <f t="shared" si="12"/>
        <v>0</v>
      </c>
      <c r="U52" s="876">
        <f t="shared" si="13"/>
        <v>0</v>
      </c>
      <c r="V52" s="630"/>
      <c r="W52" s="782"/>
      <c r="X52" s="782"/>
      <c r="Y52" s="630"/>
      <c r="Z52" s="782"/>
      <c r="AA52" s="782"/>
      <c r="AB52" s="630"/>
      <c r="AC52" s="782"/>
      <c r="AD52" s="782"/>
      <c r="AE52" s="630"/>
      <c r="AF52" s="782"/>
      <c r="AG52" s="782"/>
      <c r="AH52" s="782"/>
      <c r="AI52" s="782"/>
      <c r="AJ52" s="782"/>
      <c r="AK52" s="630"/>
      <c r="AL52" s="782"/>
      <c r="AM52" s="782"/>
      <c r="AN52" s="630"/>
      <c r="AO52" s="782"/>
      <c r="AP52" s="782"/>
      <c r="AQ52" s="630"/>
      <c r="AR52" s="782"/>
      <c r="AS52" s="782"/>
      <c r="AT52" s="630"/>
      <c r="AU52" s="782"/>
      <c r="AV52" s="782"/>
      <c r="AW52" s="630"/>
      <c r="AX52" s="782"/>
      <c r="AY52" s="782"/>
      <c r="AZ52" s="782"/>
      <c r="BA52" s="782"/>
      <c r="BB52" s="782"/>
      <c r="BC52" s="630"/>
      <c r="BD52" s="782"/>
      <c r="BE52" s="782"/>
      <c r="BF52" s="630"/>
      <c r="BG52" s="782"/>
      <c r="BH52" s="782"/>
      <c r="BI52" s="782"/>
      <c r="BJ52" s="782"/>
      <c r="BK52" s="782"/>
      <c r="BL52" s="630"/>
      <c r="BM52" s="782"/>
      <c r="BN52" s="782"/>
      <c r="BO52" s="630"/>
      <c r="BP52" s="782"/>
      <c r="BQ52" s="782"/>
      <c r="BR52" s="630"/>
      <c r="BS52" s="782"/>
      <c r="BT52" s="782"/>
      <c r="BU52" s="630"/>
      <c r="BV52" s="782"/>
      <c r="BW52" s="782"/>
      <c r="BX52" s="782"/>
      <c r="BY52" s="782"/>
      <c r="BZ52" s="782"/>
      <c r="CA52" s="782"/>
      <c r="CB52" s="782"/>
      <c r="CC52" s="782"/>
      <c r="CD52" s="630"/>
      <c r="CE52" s="782"/>
      <c r="CF52" s="782"/>
      <c r="CG52" s="782"/>
      <c r="CH52" s="782"/>
      <c r="CI52" s="782"/>
      <c r="CJ52" s="630"/>
      <c r="CK52" s="782"/>
      <c r="CL52" s="784"/>
      <c r="CM52" s="630"/>
      <c r="CN52" s="782"/>
      <c r="CO52" s="782"/>
      <c r="CP52" s="630"/>
      <c r="CQ52" s="782"/>
      <c r="CR52" s="782"/>
      <c r="CS52" s="630"/>
      <c r="CT52" s="782"/>
      <c r="CU52" s="782"/>
      <c r="CV52" s="630"/>
      <c r="CW52" s="782"/>
      <c r="CX52" s="782"/>
      <c r="CY52" s="630"/>
      <c r="CZ52" s="785"/>
      <c r="DA52" s="782"/>
      <c r="DB52" s="782"/>
      <c r="DC52" s="782"/>
      <c r="DD52" s="782"/>
      <c r="DE52" s="782"/>
      <c r="DF52" s="782"/>
      <c r="DG52" s="782"/>
      <c r="DH52" s="782"/>
      <c r="DI52" s="782"/>
      <c r="DJ52" s="782"/>
      <c r="DK52" s="782"/>
      <c r="DL52" s="782"/>
      <c r="DM52" s="786"/>
      <c r="DN52" s="630"/>
      <c r="DO52" s="782"/>
      <c r="DP52" s="782"/>
      <c r="DQ52" s="630"/>
      <c r="DR52" s="782"/>
      <c r="DS52" s="782"/>
      <c r="DT52" s="782"/>
      <c r="DU52" s="782"/>
      <c r="DV52" s="782"/>
      <c r="DW52" s="782"/>
      <c r="DX52" s="782"/>
      <c r="DY52" s="782"/>
      <c r="DZ52" s="876"/>
      <c r="EA52" s="876"/>
      <c r="EB52" s="876"/>
      <c r="EC52" s="744"/>
      <c r="ED52" s="744"/>
      <c r="EE52" s="744"/>
      <c r="EF52" s="744"/>
      <c r="EG52" s="744"/>
      <c r="EH52" s="744"/>
      <c r="EI52" s="744"/>
      <c r="EJ52" s="432"/>
      <c r="EK52" s="432"/>
    </row>
    <row r="53" spans="1:141" customFormat="1" ht="16.5" customHeight="1" thickBot="1">
      <c r="A53" s="1016"/>
      <c r="B53" s="1006" t="s">
        <v>964</v>
      </c>
      <c r="C53" s="1019" t="s">
        <v>1147</v>
      </c>
      <c r="D53" s="412"/>
      <c r="E53" s="412"/>
      <c r="F53" s="412"/>
      <c r="G53" s="413"/>
      <c r="H53" s="414"/>
      <c r="I53" s="414"/>
      <c r="J53" s="415"/>
      <c r="K53" s="414"/>
      <c r="L53" s="414"/>
      <c r="M53" s="415"/>
      <c r="N53" s="414"/>
      <c r="O53" s="414"/>
      <c r="P53" s="415"/>
      <c r="Q53" s="414"/>
      <c r="R53" s="416"/>
      <c r="S53" s="873">
        <f t="shared" si="7"/>
        <v>0</v>
      </c>
      <c r="T53" s="631">
        <f t="shared" si="12"/>
        <v>0</v>
      </c>
      <c r="U53" s="631">
        <f t="shared" si="13"/>
        <v>0</v>
      </c>
      <c r="V53" s="880"/>
      <c r="W53" s="883"/>
      <c r="X53" s="883"/>
      <c r="Y53" s="880"/>
      <c r="Z53" s="883"/>
      <c r="AA53" s="883"/>
      <c r="AB53" s="880"/>
      <c r="AC53" s="883"/>
      <c r="AD53" s="883"/>
      <c r="AE53" s="880"/>
      <c r="AF53" s="883"/>
      <c r="AG53" s="883"/>
      <c r="AH53" s="883"/>
      <c r="AI53" s="883"/>
      <c r="AJ53" s="883"/>
      <c r="AK53" s="880"/>
      <c r="AL53" s="883"/>
      <c r="AM53" s="883"/>
      <c r="AN53" s="880"/>
      <c r="AO53" s="883"/>
      <c r="AP53" s="883"/>
      <c r="AQ53" s="880"/>
      <c r="AR53" s="883"/>
      <c r="AS53" s="883"/>
      <c r="AT53" s="880"/>
      <c r="AU53" s="883"/>
      <c r="AV53" s="883"/>
      <c r="AW53" s="880"/>
      <c r="AX53" s="883"/>
      <c r="AY53" s="883"/>
      <c r="AZ53" s="883"/>
      <c r="BA53" s="883"/>
      <c r="BB53" s="883"/>
      <c r="BC53" s="880"/>
      <c r="BD53" s="883"/>
      <c r="BE53" s="883"/>
      <c r="BF53" s="880"/>
      <c r="BG53" s="883"/>
      <c r="BH53" s="883"/>
      <c r="BI53" s="883"/>
      <c r="BJ53" s="883"/>
      <c r="BK53" s="883"/>
      <c r="BL53" s="880"/>
      <c r="BM53" s="883"/>
      <c r="BN53" s="883"/>
      <c r="BO53" s="880"/>
      <c r="BP53" s="883"/>
      <c r="BQ53" s="883"/>
      <c r="BR53" s="880"/>
      <c r="BS53" s="883"/>
      <c r="BT53" s="883"/>
      <c r="BU53" s="880"/>
      <c r="BV53" s="883"/>
      <c r="BW53" s="883"/>
      <c r="BX53" s="883"/>
      <c r="BY53" s="883"/>
      <c r="BZ53" s="883"/>
      <c r="CA53" s="883"/>
      <c r="CB53" s="883"/>
      <c r="CC53" s="883"/>
      <c r="CD53" s="880"/>
      <c r="CE53" s="883"/>
      <c r="CF53" s="883"/>
      <c r="CG53" s="883"/>
      <c r="CH53" s="883"/>
      <c r="CI53" s="883"/>
      <c r="CJ53" s="880"/>
      <c r="CK53" s="883"/>
      <c r="CL53" s="884"/>
      <c r="CM53" s="880"/>
      <c r="CN53" s="883"/>
      <c r="CO53" s="883"/>
      <c r="CP53" s="880"/>
      <c r="CQ53" s="883"/>
      <c r="CR53" s="883"/>
      <c r="CS53" s="880"/>
      <c r="CT53" s="883"/>
      <c r="CU53" s="883"/>
      <c r="CV53" s="880"/>
      <c r="CW53" s="883"/>
      <c r="CX53" s="883"/>
      <c r="CY53" s="880"/>
      <c r="CZ53" s="885"/>
      <c r="DA53" s="883"/>
      <c r="DB53" s="883"/>
      <c r="DC53" s="883"/>
      <c r="DD53" s="883"/>
      <c r="DE53" s="883"/>
      <c r="DF53" s="883"/>
      <c r="DG53" s="883"/>
      <c r="DH53" s="883"/>
      <c r="DI53" s="883"/>
      <c r="DJ53" s="883"/>
      <c r="DK53" s="883"/>
      <c r="DL53" s="883"/>
      <c r="DM53" s="886"/>
      <c r="DN53" s="880"/>
      <c r="DO53" s="883"/>
      <c r="DP53" s="883"/>
      <c r="DQ53" s="880"/>
      <c r="DR53" s="883"/>
      <c r="DS53" s="883"/>
      <c r="DT53" s="883"/>
      <c r="DU53" s="883"/>
      <c r="DV53" s="883"/>
      <c r="DW53" s="883"/>
      <c r="DX53" s="883"/>
      <c r="DY53" s="883"/>
      <c r="DZ53" s="631"/>
      <c r="EA53" s="631"/>
      <c r="EB53" s="632"/>
      <c r="EC53" s="744"/>
      <c r="ED53" s="744"/>
      <c r="EE53" s="744"/>
      <c r="EF53" s="744"/>
      <c r="EG53" s="744"/>
      <c r="EH53" s="744"/>
      <c r="EI53" s="744"/>
      <c r="EJ53" s="432"/>
      <c r="EK53" s="432"/>
    </row>
    <row r="54" spans="1:141" customFormat="1" ht="18.75" customHeight="1">
      <c r="A54" s="1018"/>
      <c r="B54" s="1009" t="s">
        <v>903</v>
      </c>
      <c r="C54" s="1010" t="s">
        <v>1148</v>
      </c>
      <c r="D54" s="412"/>
      <c r="E54" s="412"/>
      <c r="F54" s="412"/>
      <c r="G54" s="413"/>
      <c r="H54" s="414"/>
      <c r="I54" s="414"/>
      <c r="J54" s="415"/>
      <c r="K54" s="414"/>
      <c r="L54" s="414"/>
      <c r="M54" s="415"/>
      <c r="N54" s="414"/>
      <c r="O54" s="414"/>
      <c r="P54" s="415"/>
      <c r="Q54" s="414"/>
      <c r="R54" s="414"/>
      <c r="S54" s="767">
        <f t="shared" si="7"/>
        <v>0</v>
      </c>
      <c r="T54" s="767">
        <f t="shared" si="12"/>
        <v>0</v>
      </c>
      <c r="U54" s="767">
        <f t="shared" si="13"/>
        <v>0</v>
      </c>
      <c r="V54" s="882"/>
      <c r="W54" s="768"/>
      <c r="X54" s="768"/>
      <c r="Y54" s="882"/>
      <c r="Z54" s="768"/>
      <c r="AA54" s="768"/>
      <c r="AB54" s="882"/>
      <c r="AC54" s="768"/>
      <c r="AD54" s="768"/>
      <c r="AE54" s="882"/>
      <c r="AF54" s="768"/>
      <c r="AG54" s="768"/>
      <c r="AH54" s="768"/>
      <c r="AI54" s="768"/>
      <c r="AJ54" s="768"/>
      <c r="AK54" s="882"/>
      <c r="AL54" s="768"/>
      <c r="AM54" s="768"/>
      <c r="AN54" s="882"/>
      <c r="AO54" s="768"/>
      <c r="AP54" s="768"/>
      <c r="AQ54" s="882"/>
      <c r="AR54" s="768"/>
      <c r="AS54" s="768"/>
      <c r="AT54" s="882"/>
      <c r="AU54" s="768"/>
      <c r="AV54" s="768"/>
      <c r="AW54" s="882"/>
      <c r="AX54" s="768"/>
      <c r="AY54" s="768"/>
      <c r="AZ54" s="768"/>
      <c r="BA54" s="768"/>
      <c r="BB54" s="768"/>
      <c r="BC54" s="882"/>
      <c r="BD54" s="768"/>
      <c r="BE54" s="768"/>
      <c r="BF54" s="882"/>
      <c r="BG54" s="768"/>
      <c r="BH54" s="768"/>
      <c r="BI54" s="768"/>
      <c r="BJ54" s="768"/>
      <c r="BK54" s="768"/>
      <c r="BL54" s="882"/>
      <c r="BM54" s="768"/>
      <c r="BN54" s="768"/>
      <c r="BO54" s="882"/>
      <c r="BP54" s="768"/>
      <c r="BQ54" s="768"/>
      <c r="BR54" s="882"/>
      <c r="BS54" s="768"/>
      <c r="BT54" s="768"/>
      <c r="BU54" s="882"/>
      <c r="BV54" s="768"/>
      <c r="BW54" s="768"/>
      <c r="BX54" s="768"/>
      <c r="BY54" s="768"/>
      <c r="BZ54" s="768"/>
      <c r="CA54" s="768"/>
      <c r="CB54" s="768"/>
      <c r="CC54" s="768"/>
      <c r="CD54" s="882"/>
      <c r="CE54" s="768"/>
      <c r="CF54" s="768"/>
      <c r="CG54" s="768"/>
      <c r="CH54" s="768"/>
      <c r="CI54" s="768"/>
      <c r="CJ54" s="882"/>
      <c r="CK54" s="768"/>
      <c r="CL54" s="769"/>
      <c r="CM54" s="882"/>
      <c r="CN54" s="768"/>
      <c r="CO54" s="768"/>
      <c r="CP54" s="882"/>
      <c r="CQ54" s="768"/>
      <c r="CR54" s="768"/>
      <c r="CS54" s="882"/>
      <c r="CT54" s="768"/>
      <c r="CU54" s="768"/>
      <c r="CV54" s="882"/>
      <c r="CW54" s="768"/>
      <c r="CX54" s="768"/>
      <c r="CY54" s="882"/>
      <c r="CZ54" s="770"/>
      <c r="DA54" s="768"/>
      <c r="DB54" s="768"/>
      <c r="DC54" s="768"/>
      <c r="DD54" s="768"/>
      <c r="DE54" s="768"/>
      <c r="DF54" s="768"/>
      <c r="DG54" s="768"/>
      <c r="DH54" s="768"/>
      <c r="DI54" s="768"/>
      <c r="DJ54" s="768"/>
      <c r="DK54" s="768"/>
      <c r="DL54" s="768"/>
      <c r="DM54" s="771"/>
      <c r="DN54" s="882"/>
      <c r="DO54" s="768"/>
      <c r="DP54" s="768"/>
      <c r="DQ54" s="882"/>
      <c r="DR54" s="768"/>
      <c r="DS54" s="768"/>
      <c r="DT54" s="768"/>
      <c r="DU54" s="768"/>
      <c r="DV54" s="768"/>
      <c r="DW54" s="768"/>
      <c r="DX54" s="768"/>
      <c r="DY54" s="768"/>
      <c r="DZ54" s="767"/>
      <c r="EA54" s="767"/>
      <c r="EB54" s="767"/>
      <c r="EC54" s="744"/>
      <c r="ED54" s="744"/>
      <c r="EE54" s="744"/>
      <c r="EF54" s="744"/>
      <c r="EG54" s="744"/>
      <c r="EH54" s="744"/>
      <c r="EI54" s="744"/>
      <c r="EJ54" s="432"/>
      <c r="EK54" s="432"/>
    </row>
    <row r="55" spans="1:141" customFormat="1" ht="13.5" customHeight="1">
      <c r="A55" s="1022"/>
      <c r="B55" s="1011" t="s">
        <v>904</v>
      </c>
      <c r="C55" s="1012" t="s">
        <v>1149</v>
      </c>
      <c r="D55" s="408"/>
      <c r="E55" s="408"/>
      <c r="F55" s="408"/>
      <c r="G55" s="419"/>
      <c r="H55" s="414"/>
      <c r="I55" s="414"/>
      <c r="J55" s="420"/>
      <c r="K55" s="414"/>
      <c r="L55" s="414"/>
      <c r="M55" s="420"/>
      <c r="N55" s="414"/>
      <c r="O55" s="414"/>
      <c r="P55" s="420"/>
      <c r="Q55" s="414"/>
      <c r="R55" s="414"/>
      <c r="S55" s="736">
        <f t="shared" si="7"/>
        <v>0</v>
      </c>
      <c r="T55" s="736">
        <f t="shared" si="12"/>
        <v>0</v>
      </c>
      <c r="U55" s="736">
        <f t="shared" si="13"/>
        <v>0</v>
      </c>
      <c r="V55" s="760"/>
      <c r="W55" s="760"/>
      <c r="X55" s="760"/>
      <c r="Y55" s="760"/>
      <c r="Z55" s="760"/>
      <c r="AA55" s="760"/>
      <c r="AB55" s="760"/>
      <c r="AC55" s="760"/>
      <c r="AD55" s="760"/>
      <c r="AE55" s="760"/>
      <c r="AF55" s="760"/>
      <c r="AG55" s="760"/>
      <c r="AH55" s="760"/>
      <c r="AI55" s="760"/>
      <c r="AJ55" s="760"/>
      <c r="AK55" s="760"/>
      <c r="AL55" s="760"/>
      <c r="AM55" s="760"/>
      <c r="AN55" s="760"/>
      <c r="AO55" s="760"/>
      <c r="AP55" s="760"/>
      <c r="AQ55" s="760"/>
      <c r="AR55" s="760"/>
      <c r="AS55" s="760"/>
      <c r="AT55" s="760"/>
      <c r="AU55" s="760"/>
      <c r="AV55" s="760"/>
      <c r="AW55" s="760"/>
      <c r="AX55" s="760"/>
      <c r="AY55" s="760"/>
      <c r="AZ55" s="760"/>
      <c r="BA55" s="760"/>
      <c r="BB55" s="760"/>
      <c r="BC55" s="760"/>
      <c r="BD55" s="760"/>
      <c r="BE55" s="760"/>
      <c r="BF55" s="760"/>
      <c r="BG55" s="760"/>
      <c r="BH55" s="760"/>
      <c r="BI55" s="760"/>
      <c r="BJ55" s="760"/>
      <c r="BK55" s="760"/>
      <c r="BL55" s="760"/>
      <c r="BM55" s="760"/>
      <c r="BN55" s="760"/>
      <c r="BO55" s="760"/>
      <c r="BP55" s="760"/>
      <c r="BQ55" s="760"/>
      <c r="BR55" s="760"/>
      <c r="BS55" s="760"/>
      <c r="BT55" s="760"/>
      <c r="BU55" s="760"/>
      <c r="BV55" s="760"/>
      <c r="BW55" s="760"/>
      <c r="BX55" s="760"/>
      <c r="BY55" s="760"/>
      <c r="BZ55" s="760"/>
      <c r="CA55" s="760"/>
      <c r="CB55" s="760"/>
      <c r="CC55" s="760"/>
      <c r="CD55" s="760"/>
      <c r="CE55" s="760"/>
      <c r="CF55" s="760"/>
      <c r="CG55" s="760"/>
      <c r="CH55" s="760"/>
      <c r="CI55" s="760"/>
      <c r="CJ55" s="760"/>
      <c r="CK55" s="760"/>
      <c r="CL55" s="761"/>
      <c r="CM55" s="760"/>
      <c r="CN55" s="760"/>
      <c r="CO55" s="760"/>
      <c r="CP55" s="760"/>
      <c r="CQ55" s="760"/>
      <c r="CR55" s="760"/>
      <c r="CS55" s="760"/>
      <c r="CT55" s="760"/>
      <c r="CU55" s="760"/>
      <c r="CV55" s="760"/>
      <c r="CW55" s="760"/>
      <c r="CX55" s="760"/>
      <c r="CY55" s="760"/>
      <c r="CZ55" s="762"/>
      <c r="DA55" s="760"/>
      <c r="DB55" s="760"/>
      <c r="DC55" s="760"/>
      <c r="DD55" s="760"/>
      <c r="DE55" s="760"/>
      <c r="DF55" s="760"/>
      <c r="DG55" s="760"/>
      <c r="DH55" s="760"/>
      <c r="DI55" s="760"/>
      <c r="DJ55" s="760"/>
      <c r="DK55" s="760"/>
      <c r="DL55" s="760"/>
      <c r="DM55" s="760"/>
      <c r="DN55" s="760"/>
      <c r="DO55" s="760"/>
      <c r="DP55" s="760"/>
      <c r="DQ55" s="760"/>
      <c r="DR55" s="760"/>
      <c r="DS55" s="760"/>
      <c r="DT55" s="760"/>
      <c r="DU55" s="760"/>
      <c r="DV55" s="760"/>
      <c r="DW55" s="760"/>
      <c r="DX55" s="760"/>
      <c r="DY55" s="760"/>
      <c r="DZ55" s="736"/>
      <c r="EA55" s="736"/>
      <c r="EB55" s="736"/>
      <c r="EC55" s="763"/>
      <c r="ED55" s="763"/>
      <c r="EE55" s="763"/>
      <c r="EF55" s="763"/>
      <c r="EG55" s="763"/>
      <c r="EH55" s="763"/>
      <c r="EI55" s="763"/>
      <c r="EJ55" s="572"/>
      <c r="EK55" s="572"/>
    </row>
    <row r="56" spans="1:141" customFormat="1" ht="13.5" customHeight="1">
      <c r="A56" s="1008"/>
      <c r="B56" s="1011" t="s">
        <v>1150</v>
      </c>
      <c r="C56" s="1012" t="s">
        <v>1151</v>
      </c>
      <c r="D56" s="408"/>
      <c r="E56" s="408"/>
      <c r="F56" s="408"/>
      <c r="G56" s="427">
        <f t="shared" ref="G56:R56" si="15">+G10+G15+G24+G25+G35+G48+G51+G55</f>
        <v>0</v>
      </c>
      <c r="H56" s="428">
        <f t="shared" si="15"/>
        <v>0</v>
      </c>
      <c r="I56" s="428">
        <f t="shared" si="15"/>
        <v>0</v>
      </c>
      <c r="J56" s="428">
        <f t="shared" si="15"/>
        <v>0</v>
      </c>
      <c r="K56" s="428">
        <f t="shared" si="15"/>
        <v>0</v>
      </c>
      <c r="L56" s="428">
        <f t="shared" si="15"/>
        <v>0</v>
      </c>
      <c r="M56" s="428">
        <f t="shared" si="15"/>
        <v>0</v>
      </c>
      <c r="N56" s="428">
        <f t="shared" si="15"/>
        <v>0</v>
      </c>
      <c r="O56" s="428">
        <f t="shared" si="15"/>
        <v>0</v>
      </c>
      <c r="P56" s="428">
        <f t="shared" si="15"/>
        <v>0</v>
      </c>
      <c r="Q56" s="428">
        <f t="shared" si="15"/>
        <v>0</v>
      </c>
      <c r="R56" s="428">
        <f t="shared" si="15"/>
        <v>0</v>
      </c>
      <c r="S56" s="736">
        <f t="shared" si="7"/>
        <v>0</v>
      </c>
      <c r="T56" s="736">
        <f t="shared" si="12"/>
        <v>0</v>
      </c>
      <c r="U56" s="736">
        <f t="shared" si="13"/>
        <v>0</v>
      </c>
      <c r="V56" s="736"/>
      <c r="W56" s="736"/>
      <c r="X56" s="736"/>
      <c r="Y56" s="736"/>
      <c r="Z56" s="736"/>
      <c r="AA56" s="736"/>
      <c r="AB56" s="736"/>
      <c r="AC56" s="736"/>
      <c r="AD56" s="736"/>
      <c r="AE56" s="736"/>
      <c r="AF56" s="736"/>
      <c r="AG56" s="736"/>
      <c r="AH56" s="736"/>
      <c r="AI56" s="736"/>
      <c r="AJ56" s="736"/>
      <c r="AK56" s="736"/>
      <c r="AL56" s="736"/>
      <c r="AM56" s="736"/>
      <c r="AN56" s="736"/>
      <c r="AO56" s="736"/>
      <c r="AP56" s="736"/>
      <c r="AQ56" s="736"/>
      <c r="AR56" s="736"/>
      <c r="AS56" s="736"/>
      <c r="AT56" s="736"/>
      <c r="AU56" s="736"/>
      <c r="AV56" s="736"/>
      <c r="AW56" s="736"/>
      <c r="AX56" s="736"/>
      <c r="AY56" s="736"/>
      <c r="AZ56" s="736"/>
      <c r="BA56" s="736"/>
      <c r="BB56" s="736"/>
      <c r="BC56" s="736"/>
      <c r="BD56" s="736"/>
      <c r="BE56" s="736"/>
      <c r="BF56" s="736"/>
      <c r="BG56" s="736"/>
      <c r="BH56" s="736"/>
      <c r="BI56" s="736"/>
      <c r="BJ56" s="736"/>
      <c r="BK56" s="736"/>
      <c r="BL56" s="736"/>
      <c r="BM56" s="736"/>
      <c r="BN56" s="736"/>
      <c r="BO56" s="736"/>
      <c r="BP56" s="736"/>
      <c r="BQ56" s="736"/>
      <c r="BR56" s="736"/>
      <c r="BS56" s="736"/>
      <c r="BT56" s="736"/>
      <c r="BU56" s="736"/>
      <c r="BV56" s="736"/>
      <c r="BW56" s="736"/>
      <c r="BX56" s="736"/>
      <c r="BY56" s="736"/>
      <c r="BZ56" s="736"/>
      <c r="CA56" s="736"/>
      <c r="CB56" s="736"/>
      <c r="CC56" s="736"/>
      <c r="CD56" s="736"/>
      <c r="CE56" s="736"/>
      <c r="CF56" s="736"/>
      <c r="CG56" s="736"/>
      <c r="CH56" s="736"/>
      <c r="CI56" s="736"/>
      <c r="CJ56" s="736"/>
      <c r="CK56" s="736"/>
      <c r="CL56" s="737"/>
      <c r="CM56" s="736"/>
      <c r="CN56" s="736"/>
      <c r="CO56" s="736"/>
      <c r="CP56" s="736"/>
      <c r="CQ56" s="736"/>
      <c r="CR56" s="736"/>
      <c r="CS56" s="736"/>
      <c r="CT56" s="736"/>
      <c r="CU56" s="736"/>
      <c r="CV56" s="736"/>
      <c r="CW56" s="736"/>
      <c r="CX56" s="736"/>
      <c r="CY56" s="736"/>
      <c r="CZ56" s="738"/>
      <c r="DA56" s="736"/>
      <c r="DB56" s="736"/>
      <c r="DC56" s="736"/>
      <c r="DD56" s="736"/>
      <c r="DE56" s="736"/>
      <c r="DF56" s="736"/>
      <c r="DG56" s="736"/>
      <c r="DH56" s="736"/>
      <c r="DI56" s="736"/>
      <c r="DJ56" s="736"/>
      <c r="DK56" s="736"/>
      <c r="DL56" s="736"/>
      <c r="DM56" s="736"/>
      <c r="DN56" s="629"/>
      <c r="DO56" s="740"/>
      <c r="DP56" s="740"/>
      <c r="DQ56" s="736"/>
      <c r="DR56" s="736"/>
      <c r="DS56" s="736"/>
      <c r="DT56" s="736"/>
      <c r="DU56" s="736"/>
      <c r="DV56" s="736"/>
      <c r="DW56" s="736"/>
      <c r="DX56" s="736"/>
      <c r="DY56" s="736"/>
      <c r="DZ56" s="736"/>
      <c r="EA56" s="736"/>
      <c r="EB56" s="736"/>
      <c r="EC56" s="739"/>
      <c r="ED56" s="739"/>
      <c r="EE56" s="739"/>
      <c r="EF56" s="739"/>
      <c r="EG56" s="739"/>
      <c r="EH56" s="739"/>
      <c r="EI56" s="739"/>
      <c r="EJ56" s="569"/>
      <c r="EK56" s="569"/>
    </row>
    <row r="57" spans="1:141" customFormat="1" ht="13.5" customHeight="1" thickBot="1">
      <c r="A57" s="1013"/>
      <c r="B57" s="1014" t="s">
        <v>1152</v>
      </c>
      <c r="C57" s="1015" t="s">
        <v>1153</v>
      </c>
      <c r="D57" s="408"/>
      <c r="E57" s="408"/>
      <c r="F57" s="408"/>
      <c r="G57" s="409">
        <f t="shared" ref="G57:R57" si="16">+G58+G59</f>
        <v>0</v>
      </c>
      <c r="H57" s="410">
        <f t="shared" si="16"/>
        <v>0</v>
      </c>
      <c r="I57" s="410">
        <f t="shared" si="16"/>
        <v>0</v>
      </c>
      <c r="J57" s="410">
        <f t="shared" si="16"/>
        <v>0</v>
      </c>
      <c r="K57" s="410">
        <f t="shared" si="16"/>
        <v>0</v>
      </c>
      <c r="L57" s="410">
        <f t="shared" si="16"/>
        <v>0</v>
      </c>
      <c r="M57" s="410">
        <f t="shared" si="16"/>
        <v>0</v>
      </c>
      <c r="N57" s="410">
        <f t="shared" si="16"/>
        <v>0</v>
      </c>
      <c r="O57" s="410">
        <f t="shared" si="16"/>
        <v>0</v>
      </c>
      <c r="P57" s="410">
        <f t="shared" si="16"/>
        <v>0</v>
      </c>
      <c r="Q57" s="410">
        <f t="shared" si="16"/>
        <v>0</v>
      </c>
      <c r="R57" s="410">
        <f t="shared" si="16"/>
        <v>0</v>
      </c>
      <c r="S57" s="876">
        <f t="shared" si="7"/>
        <v>0</v>
      </c>
      <c r="T57" s="876">
        <f t="shared" si="12"/>
        <v>0</v>
      </c>
      <c r="U57" s="876">
        <f t="shared" si="13"/>
        <v>0</v>
      </c>
      <c r="V57" s="630"/>
      <c r="W57" s="782"/>
      <c r="X57" s="782"/>
      <c r="Y57" s="630"/>
      <c r="Z57" s="782"/>
      <c r="AA57" s="782"/>
      <c r="AB57" s="630"/>
      <c r="AC57" s="782"/>
      <c r="AD57" s="782"/>
      <c r="AE57" s="630"/>
      <c r="AF57" s="782"/>
      <c r="AG57" s="782"/>
      <c r="AH57" s="782"/>
      <c r="AI57" s="782"/>
      <c r="AJ57" s="782"/>
      <c r="AK57" s="630"/>
      <c r="AL57" s="782"/>
      <c r="AM57" s="782"/>
      <c r="AN57" s="630"/>
      <c r="AO57" s="782"/>
      <c r="AP57" s="782"/>
      <c r="AQ57" s="630"/>
      <c r="AR57" s="782"/>
      <c r="AS57" s="782"/>
      <c r="AT57" s="630"/>
      <c r="AU57" s="782"/>
      <c r="AV57" s="782"/>
      <c r="AW57" s="630"/>
      <c r="AX57" s="782"/>
      <c r="AY57" s="782"/>
      <c r="AZ57" s="782"/>
      <c r="BA57" s="782"/>
      <c r="BB57" s="782"/>
      <c r="BC57" s="630"/>
      <c r="BD57" s="782"/>
      <c r="BE57" s="782"/>
      <c r="BF57" s="630"/>
      <c r="BG57" s="782"/>
      <c r="BH57" s="782"/>
      <c r="BI57" s="782"/>
      <c r="BJ57" s="782"/>
      <c r="BK57" s="782"/>
      <c r="BL57" s="630"/>
      <c r="BM57" s="782"/>
      <c r="BN57" s="782"/>
      <c r="BO57" s="630"/>
      <c r="BP57" s="782"/>
      <c r="BQ57" s="782"/>
      <c r="BR57" s="630"/>
      <c r="BS57" s="782"/>
      <c r="BT57" s="782"/>
      <c r="BU57" s="630"/>
      <c r="BV57" s="782"/>
      <c r="BW57" s="782"/>
      <c r="BX57" s="782"/>
      <c r="BY57" s="782"/>
      <c r="BZ57" s="782"/>
      <c r="CA57" s="782"/>
      <c r="CB57" s="782"/>
      <c r="CC57" s="782"/>
      <c r="CD57" s="630"/>
      <c r="CE57" s="782"/>
      <c r="CF57" s="782"/>
      <c r="CG57" s="782"/>
      <c r="CH57" s="782"/>
      <c r="CI57" s="782"/>
      <c r="CJ57" s="630"/>
      <c r="CK57" s="782"/>
      <c r="CL57" s="784"/>
      <c r="CM57" s="630"/>
      <c r="CN57" s="782"/>
      <c r="CO57" s="782"/>
      <c r="CP57" s="630"/>
      <c r="CQ57" s="782"/>
      <c r="CR57" s="782"/>
      <c r="CS57" s="630"/>
      <c r="CT57" s="782"/>
      <c r="CU57" s="782"/>
      <c r="CV57" s="630"/>
      <c r="CW57" s="782"/>
      <c r="CX57" s="782"/>
      <c r="CY57" s="630"/>
      <c r="CZ57" s="785"/>
      <c r="DA57" s="782"/>
      <c r="DB57" s="782"/>
      <c r="DC57" s="782"/>
      <c r="DD57" s="782"/>
      <c r="DE57" s="782"/>
      <c r="DF57" s="782"/>
      <c r="DG57" s="782"/>
      <c r="DH57" s="782"/>
      <c r="DI57" s="782"/>
      <c r="DJ57" s="782"/>
      <c r="DK57" s="782"/>
      <c r="DL57" s="782"/>
      <c r="DM57" s="786"/>
      <c r="DN57" s="630"/>
      <c r="DO57" s="782"/>
      <c r="DP57" s="782"/>
      <c r="DQ57" s="630"/>
      <c r="DR57" s="782"/>
      <c r="DS57" s="782"/>
      <c r="DT57" s="782"/>
      <c r="DU57" s="782"/>
      <c r="DV57" s="782"/>
      <c r="DW57" s="782"/>
      <c r="DX57" s="782"/>
      <c r="DY57" s="782"/>
      <c r="DZ57" s="876"/>
      <c r="EA57" s="876"/>
      <c r="EB57" s="876"/>
      <c r="EC57" s="744"/>
      <c r="ED57" s="744"/>
      <c r="EE57" s="744"/>
      <c r="EF57" s="744"/>
      <c r="EG57" s="744"/>
      <c r="EH57" s="744"/>
      <c r="EI57" s="744"/>
      <c r="EJ57" s="432"/>
      <c r="EK57" s="432"/>
    </row>
    <row r="58" spans="1:141" customFormat="1" ht="13.5" customHeight="1" thickBot="1">
      <c r="A58" s="1016"/>
      <c r="B58" s="1006" t="s">
        <v>851</v>
      </c>
      <c r="C58" s="1017" t="s">
        <v>1154</v>
      </c>
      <c r="D58" s="412"/>
      <c r="E58" s="412"/>
      <c r="F58" s="412"/>
      <c r="G58" s="421"/>
      <c r="H58" s="414"/>
      <c r="I58" s="414"/>
      <c r="J58" s="422"/>
      <c r="K58" s="414"/>
      <c r="L58" s="414"/>
      <c r="M58" s="422"/>
      <c r="N58" s="414"/>
      <c r="O58" s="414"/>
      <c r="P58" s="422"/>
      <c r="Q58" s="414"/>
      <c r="R58" s="416"/>
      <c r="S58" s="873">
        <f t="shared" si="7"/>
        <v>0</v>
      </c>
      <c r="T58" s="631">
        <f t="shared" si="12"/>
        <v>750</v>
      </c>
      <c r="U58" s="631">
        <f t="shared" si="13"/>
        <v>89</v>
      </c>
      <c r="V58" s="880"/>
      <c r="W58" s="883"/>
      <c r="X58" s="883"/>
      <c r="Y58" s="880"/>
      <c r="Z58" s="883"/>
      <c r="AA58" s="883"/>
      <c r="AB58" s="880"/>
      <c r="AC58" s="883"/>
      <c r="AD58" s="883"/>
      <c r="AE58" s="880"/>
      <c r="AF58" s="883"/>
      <c r="AG58" s="883"/>
      <c r="AH58" s="883"/>
      <c r="AI58" s="883"/>
      <c r="AJ58" s="883"/>
      <c r="AK58" s="880"/>
      <c r="AL58" s="883"/>
      <c r="AM58" s="883"/>
      <c r="AN58" s="880"/>
      <c r="AO58" s="883"/>
      <c r="AP58" s="883"/>
      <c r="AQ58" s="880"/>
      <c r="AR58" s="883"/>
      <c r="AS58" s="883"/>
      <c r="AT58" s="880"/>
      <c r="AU58" s="883"/>
      <c r="AV58" s="883"/>
      <c r="AW58" s="880"/>
      <c r="AX58" s="883"/>
      <c r="AY58" s="883"/>
      <c r="AZ58" s="883"/>
      <c r="BA58" s="883"/>
      <c r="BB58" s="883"/>
      <c r="BC58" s="880"/>
      <c r="BD58" s="883"/>
      <c r="BE58" s="883"/>
      <c r="BF58" s="880"/>
      <c r="BG58" s="883"/>
      <c r="BH58" s="883"/>
      <c r="BI58" s="883"/>
      <c r="BJ58" s="883"/>
      <c r="BK58" s="883"/>
      <c r="BL58" s="880"/>
      <c r="BM58" s="883"/>
      <c r="BN58" s="883"/>
      <c r="BO58" s="631">
        <f t="shared" ref="BO58:CT58" si="17">BO59+BO60+BO61</f>
        <v>0</v>
      </c>
      <c r="BP58" s="631">
        <f t="shared" si="17"/>
        <v>0</v>
      </c>
      <c r="BQ58" s="631">
        <f t="shared" si="17"/>
        <v>0</v>
      </c>
      <c r="BR58" s="631">
        <f t="shared" si="17"/>
        <v>0</v>
      </c>
      <c r="BS58" s="631">
        <f t="shared" si="17"/>
        <v>0</v>
      </c>
      <c r="BT58" s="631">
        <f t="shared" si="17"/>
        <v>0</v>
      </c>
      <c r="BU58" s="631">
        <f t="shared" si="17"/>
        <v>0</v>
      </c>
      <c r="BV58" s="631">
        <f t="shared" si="17"/>
        <v>0</v>
      </c>
      <c r="BW58" s="631">
        <f t="shared" si="17"/>
        <v>0</v>
      </c>
      <c r="BX58" s="631">
        <f t="shared" si="17"/>
        <v>0</v>
      </c>
      <c r="BY58" s="631">
        <f t="shared" si="17"/>
        <v>0</v>
      </c>
      <c r="BZ58" s="631">
        <f t="shared" si="17"/>
        <v>0</v>
      </c>
      <c r="CA58" s="631">
        <f t="shared" si="17"/>
        <v>0</v>
      </c>
      <c r="CB58" s="631">
        <f t="shared" si="17"/>
        <v>0</v>
      </c>
      <c r="CC58" s="631">
        <f t="shared" si="17"/>
        <v>0</v>
      </c>
      <c r="CD58" s="631">
        <f t="shared" si="17"/>
        <v>0</v>
      </c>
      <c r="CE58" s="631">
        <f t="shared" si="17"/>
        <v>0</v>
      </c>
      <c r="CF58" s="631">
        <f t="shared" si="17"/>
        <v>0</v>
      </c>
      <c r="CG58" s="631">
        <f t="shared" si="17"/>
        <v>0</v>
      </c>
      <c r="CH58" s="631">
        <f t="shared" si="17"/>
        <v>0</v>
      </c>
      <c r="CI58" s="631">
        <f t="shared" si="17"/>
        <v>0</v>
      </c>
      <c r="CJ58" s="631">
        <f t="shared" si="17"/>
        <v>0</v>
      </c>
      <c r="CK58" s="631">
        <f t="shared" si="17"/>
        <v>0</v>
      </c>
      <c r="CL58" s="631">
        <f t="shared" si="17"/>
        <v>0</v>
      </c>
      <c r="CM58" s="631">
        <f t="shared" si="17"/>
        <v>0</v>
      </c>
      <c r="CN58" s="631">
        <f t="shared" si="17"/>
        <v>0</v>
      </c>
      <c r="CO58" s="631">
        <f t="shared" si="17"/>
        <v>0</v>
      </c>
      <c r="CP58" s="631">
        <f t="shared" si="17"/>
        <v>0</v>
      </c>
      <c r="CQ58" s="631">
        <f t="shared" si="17"/>
        <v>0</v>
      </c>
      <c r="CR58" s="631">
        <f t="shared" si="17"/>
        <v>0</v>
      </c>
      <c r="CS58" s="631">
        <f t="shared" si="17"/>
        <v>0</v>
      </c>
      <c r="CT58" s="631">
        <f t="shared" si="17"/>
        <v>0</v>
      </c>
      <c r="CU58" s="631">
        <f t="shared" ref="CU58:DZ58" si="18">CU59+CU60+CU61</f>
        <v>0</v>
      </c>
      <c r="CV58" s="631">
        <f t="shared" si="18"/>
        <v>0</v>
      </c>
      <c r="CW58" s="631">
        <f t="shared" si="18"/>
        <v>0</v>
      </c>
      <c r="CX58" s="631">
        <f t="shared" si="18"/>
        <v>0</v>
      </c>
      <c r="CY58" s="631">
        <f t="shared" si="18"/>
        <v>0</v>
      </c>
      <c r="CZ58" s="631">
        <f t="shared" si="18"/>
        <v>0</v>
      </c>
      <c r="DA58" s="631">
        <f t="shared" si="18"/>
        <v>0</v>
      </c>
      <c r="DB58" s="631">
        <f t="shared" si="18"/>
        <v>0</v>
      </c>
      <c r="DC58" s="631">
        <f t="shared" si="18"/>
        <v>0</v>
      </c>
      <c r="DD58" s="631">
        <f t="shared" si="18"/>
        <v>0</v>
      </c>
      <c r="DE58" s="631">
        <f t="shared" si="18"/>
        <v>0</v>
      </c>
      <c r="DF58" s="631">
        <f t="shared" si="18"/>
        <v>0</v>
      </c>
      <c r="DG58" s="631">
        <f t="shared" si="18"/>
        <v>0</v>
      </c>
      <c r="DH58" s="631">
        <f t="shared" si="18"/>
        <v>0</v>
      </c>
      <c r="DI58" s="631">
        <f t="shared" si="18"/>
        <v>0</v>
      </c>
      <c r="DJ58" s="631">
        <f t="shared" si="18"/>
        <v>0</v>
      </c>
      <c r="DK58" s="631">
        <f t="shared" si="18"/>
        <v>0</v>
      </c>
      <c r="DL58" s="631">
        <f t="shared" si="18"/>
        <v>0</v>
      </c>
      <c r="DM58" s="631">
        <f t="shared" si="18"/>
        <v>0</v>
      </c>
      <c r="DN58" s="631">
        <f t="shared" si="18"/>
        <v>0</v>
      </c>
      <c r="DO58" s="631">
        <f t="shared" si="18"/>
        <v>0</v>
      </c>
      <c r="DP58" s="631">
        <f t="shared" si="18"/>
        <v>0</v>
      </c>
      <c r="DQ58" s="631">
        <f t="shared" si="18"/>
        <v>0</v>
      </c>
      <c r="DR58" s="631">
        <f t="shared" si="18"/>
        <v>0</v>
      </c>
      <c r="DS58" s="631">
        <f t="shared" si="18"/>
        <v>0</v>
      </c>
      <c r="DT58" s="631">
        <f t="shared" si="18"/>
        <v>0</v>
      </c>
      <c r="DU58" s="631">
        <f t="shared" si="18"/>
        <v>0</v>
      </c>
      <c r="DV58" s="631">
        <f t="shared" si="18"/>
        <v>0</v>
      </c>
      <c r="DW58" s="631">
        <f t="shared" si="18"/>
        <v>0</v>
      </c>
      <c r="DX58" s="631">
        <f t="shared" si="18"/>
        <v>0</v>
      </c>
      <c r="DY58" s="631">
        <f t="shared" si="18"/>
        <v>0</v>
      </c>
      <c r="DZ58" s="631">
        <f t="shared" si="18"/>
        <v>0</v>
      </c>
      <c r="EA58" s="631">
        <f>EA59+EA60+EA61</f>
        <v>750</v>
      </c>
      <c r="EB58" s="632">
        <f>EB59+EB60+EB61</f>
        <v>89</v>
      </c>
      <c r="EC58" s="744"/>
      <c r="ED58" s="744"/>
      <c r="EE58" s="744"/>
      <c r="EF58" s="744"/>
      <c r="EG58" s="744"/>
      <c r="EH58" s="744"/>
      <c r="EI58" s="744"/>
      <c r="EJ58" s="432"/>
      <c r="EK58" s="432"/>
    </row>
    <row r="59" spans="1:141" customFormat="1" ht="13.5" customHeight="1">
      <c r="A59" s="1018"/>
      <c r="B59" s="1009" t="s">
        <v>965</v>
      </c>
      <c r="C59" s="1010" t="s">
        <v>1155</v>
      </c>
      <c r="D59" s="412"/>
      <c r="E59" s="412"/>
      <c r="F59" s="412"/>
      <c r="G59" s="421"/>
      <c r="H59" s="414"/>
      <c r="I59" s="414"/>
      <c r="J59" s="422"/>
      <c r="K59" s="414"/>
      <c r="L59" s="414"/>
      <c r="M59" s="422"/>
      <c r="N59" s="414"/>
      <c r="O59" s="414"/>
      <c r="P59" s="422"/>
      <c r="Q59" s="414"/>
      <c r="R59" s="414"/>
      <c r="S59" s="767">
        <f t="shared" si="7"/>
        <v>0</v>
      </c>
      <c r="T59" s="767">
        <f t="shared" si="12"/>
        <v>0</v>
      </c>
      <c r="U59" s="767">
        <f t="shared" si="13"/>
        <v>0</v>
      </c>
      <c r="V59" s="767"/>
      <c r="W59" s="767"/>
      <c r="X59" s="767"/>
      <c r="Y59" s="767"/>
      <c r="Z59" s="767"/>
      <c r="AA59" s="767"/>
      <c r="AB59" s="767"/>
      <c r="AC59" s="767"/>
      <c r="AD59" s="767"/>
      <c r="AE59" s="767"/>
      <c r="AF59" s="767"/>
      <c r="AG59" s="767"/>
      <c r="AH59" s="767"/>
      <c r="AI59" s="767"/>
      <c r="AJ59" s="767"/>
      <c r="AK59" s="767"/>
      <c r="AL59" s="767"/>
      <c r="AM59" s="767"/>
      <c r="AN59" s="767"/>
      <c r="AO59" s="767"/>
      <c r="AP59" s="767"/>
      <c r="AQ59" s="767"/>
      <c r="AR59" s="767"/>
      <c r="AS59" s="767"/>
      <c r="AT59" s="767"/>
      <c r="AU59" s="767"/>
      <c r="AV59" s="767"/>
      <c r="AW59" s="767"/>
      <c r="AX59" s="767"/>
      <c r="AY59" s="767"/>
      <c r="AZ59" s="767"/>
      <c r="BA59" s="767"/>
      <c r="BB59" s="767"/>
      <c r="BC59" s="767"/>
      <c r="BD59" s="767"/>
      <c r="BE59" s="767"/>
      <c r="BF59" s="767"/>
      <c r="BG59" s="767"/>
      <c r="BH59" s="767"/>
      <c r="BI59" s="767"/>
      <c r="BJ59" s="767"/>
      <c r="BK59" s="767"/>
      <c r="BL59" s="767"/>
      <c r="BM59" s="767"/>
      <c r="BN59" s="767"/>
      <c r="BO59" s="767"/>
      <c r="BP59" s="767"/>
      <c r="BQ59" s="767"/>
      <c r="BR59" s="767"/>
      <c r="BS59" s="767"/>
      <c r="BT59" s="767"/>
      <c r="BU59" s="767"/>
      <c r="BV59" s="767"/>
      <c r="BW59" s="767"/>
      <c r="BX59" s="767"/>
      <c r="BY59" s="767"/>
      <c r="BZ59" s="767"/>
      <c r="CA59" s="767"/>
      <c r="CB59" s="767"/>
      <c r="CC59" s="767"/>
      <c r="CD59" s="767"/>
      <c r="CE59" s="767"/>
      <c r="CF59" s="767"/>
      <c r="CG59" s="767"/>
      <c r="CH59" s="767"/>
      <c r="CI59" s="767"/>
      <c r="CJ59" s="767"/>
      <c r="CK59" s="767"/>
      <c r="CL59" s="767"/>
      <c r="CM59" s="767"/>
      <c r="CN59" s="767"/>
      <c r="CO59" s="767"/>
      <c r="CP59" s="767"/>
      <c r="CQ59" s="767"/>
      <c r="CR59" s="767"/>
      <c r="CS59" s="767"/>
      <c r="CT59" s="767"/>
      <c r="CU59" s="767"/>
      <c r="CV59" s="767"/>
      <c r="CW59" s="767"/>
      <c r="CX59" s="767"/>
      <c r="CY59" s="767"/>
      <c r="CZ59" s="767"/>
      <c r="DA59" s="767"/>
      <c r="DB59" s="767"/>
      <c r="DC59" s="767"/>
      <c r="DD59" s="767"/>
      <c r="DE59" s="767"/>
      <c r="DF59" s="767"/>
      <c r="DG59" s="767"/>
      <c r="DH59" s="767"/>
      <c r="DI59" s="767"/>
      <c r="DJ59" s="767"/>
      <c r="DK59" s="767"/>
      <c r="DL59" s="767"/>
      <c r="DM59" s="767"/>
      <c r="DN59" s="767"/>
      <c r="DO59" s="767"/>
      <c r="DP59" s="767"/>
      <c r="DQ59" s="767"/>
      <c r="DR59" s="767"/>
      <c r="DS59" s="767"/>
      <c r="DT59" s="767"/>
      <c r="DU59" s="767"/>
      <c r="DV59" s="767"/>
      <c r="DW59" s="767"/>
      <c r="DX59" s="767"/>
      <c r="DY59" s="767"/>
      <c r="DZ59" s="767"/>
      <c r="EA59" s="767"/>
      <c r="EB59" s="767"/>
      <c r="EC59" s="739"/>
      <c r="ED59" s="739"/>
      <c r="EE59" s="739"/>
      <c r="EF59" s="739"/>
      <c r="EG59" s="739"/>
      <c r="EH59" s="739"/>
      <c r="EI59" s="739"/>
      <c r="EJ59" s="569"/>
      <c r="EK59" s="569"/>
    </row>
    <row r="60" spans="1:141" customFormat="1" ht="13.5" customHeight="1">
      <c r="A60" s="1023"/>
      <c r="B60" s="1011" t="s">
        <v>966</v>
      </c>
      <c r="C60" s="1012" t="s">
        <v>1156</v>
      </c>
      <c r="D60" s="429"/>
      <c r="E60" s="429"/>
      <c r="F60" s="429"/>
      <c r="G60" s="409"/>
      <c r="H60" s="410"/>
      <c r="I60" s="410"/>
      <c r="J60" s="410"/>
      <c r="K60" s="410"/>
      <c r="L60" s="410"/>
      <c r="M60" s="410"/>
      <c r="N60" s="410"/>
      <c r="O60" s="410"/>
      <c r="P60" s="410"/>
      <c r="Q60" s="410"/>
      <c r="R60" s="410"/>
      <c r="S60" s="736">
        <f t="shared" si="7"/>
        <v>0</v>
      </c>
      <c r="T60" s="736">
        <f t="shared" si="12"/>
        <v>750</v>
      </c>
      <c r="U60" s="736">
        <f t="shared" si="13"/>
        <v>89</v>
      </c>
      <c r="V60" s="739"/>
      <c r="W60" s="764"/>
      <c r="X60" s="764"/>
      <c r="Y60" s="739"/>
      <c r="Z60" s="764"/>
      <c r="AA60" s="764"/>
      <c r="AB60" s="739"/>
      <c r="AC60" s="764"/>
      <c r="AD60" s="764"/>
      <c r="AE60" s="739"/>
      <c r="AF60" s="764"/>
      <c r="AG60" s="764"/>
      <c r="AH60" s="744"/>
      <c r="AI60" s="744"/>
      <c r="AJ60" s="744"/>
      <c r="AK60" s="739"/>
      <c r="AL60" s="764"/>
      <c r="AM60" s="764"/>
      <c r="AN60" s="739"/>
      <c r="AO60" s="764"/>
      <c r="AP60" s="764"/>
      <c r="AQ60" s="739"/>
      <c r="AR60" s="764"/>
      <c r="AS60" s="764"/>
      <c r="AT60" s="739"/>
      <c r="AU60" s="764"/>
      <c r="AV60" s="764"/>
      <c r="AW60" s="739"/>
      <c r="AX60" s="764"/>
      <c r="AY60" s="764"/>
      <c r="AZ60" s="744"/>
      <c r="BA60" s="744"/>
      <c r="BB60" s="744"/>
      <c r="BC60" s="739"/>
      <c r="BD60" s="764"/>
      <c r="BE60" s="764"/>
      <c r="BF60" s="739"/>
      <c r="BG60" s="764"/>
      <c r="BH60" s="764"/>
      <c r="BI60" s="744"/>
      <c r="BJ60" s="744"/>
      <c r="BK60" s="744"/>
      <c r="BL60" s="739"/>
      <c r="BM60" s="764"/>
      <c r="BN60" s="764"/>
      <c r="BO60" s="736"/>
      <c r="BP60" s="740"/>
      <c r="BQ60" s="740"/>
      <c r="BR60" s="736"/>
      <c r="BS60" s="740"/>
      <c r="BT60" s="740"/>
      <c r="BU60" s="736"/>
      <c r="BV60" s="740"/>
      <c r="BW60" s="740"/>
      <c r="BX60" s="740"/>
      <c r="BY60" s="740"/>
      <c r="BZ60" s="740"/>
      <c r="CA60" s="740"/>
      <c r="CB60" s="740"/>
      <c r="CC60" s="740"/>
      <c r="CD60" s="736"/>
      <c r="CE60" s="740"/>
      <c r="CF60" s="740"/>
      <c r="CG60" s="740"/>
      <c r="CH60" s="740"/>
      <c r="CI60" s="740"/>
      <c r="CJ60" s="736"/>
      <c r="CK60" s="740"/>
      <c r="CL60" s="740"/>
      <c r="CM60" s="736"/>
      <c r="CN60" s="740"/>
      <c r="CO60" s="740"/>
      <c r="CP60" s="736"/>
      <c r="CQ60" s="740"/>
      <c r="CR60" s="740"/>
      <c r="CS60" s="736"/>
      <c r="CT60" s="740"/>
      <c r="CU60" s="740"/>
      <c r="CV60" s="736"/>
      <c r="CW60" s="740"/>
      <c r="CX60" s="740"/>
      <c r="CY60" s="736"/>
      <c r="CZ60" s="740"/>
      <c r="DA60" s="740"/>
      <c r="DB60" s="740"/>
      <c r="DC60" s="740"/>
      <c r="DD60" s="740"/>
      <c r="DE60" s="740"/>
      <c r="DF60" s="740"/>
      <c r="DG60" s="740"/>
      <c r="DH60" s="740"/>
      <c r="DI60" s="740"/>
      <c r="DJ60" s="740"/>
      <c r="DK60" s="740"/>
      <c r="DL60" s="740"/>
      <c r="DM60" s="743"/>
      <c r="DN60" s="736"/>
      <c r="DO60" s="740"/>
      <c r="DP60" s="740"/>
      <c r="DQ60" s="736"/>
      <c r="DR60" s="740"/>
      <c r="DS60" s="740"/>
      <c r="DT60" s="740"/>
      <c r="DU60" s="740"/>
      <c r="DV60" s="740"/>
      <c r="DW60" s="740"/>
      <c r="DX60" s="740"/>
      <c r="DY60" s="740"/>
      <c r="DZ60" s="736"/>
      <c r="EA60" s="736">
        <v>750</v>
      </c>
      <c r="EB60" s="736">
        <v>89</v>
      </c>
      <c r="EC60" s="744"/>
      <c r="ED60" s="744"/>
      <c r="EE60" s="744"/>
      <c r="EF60" s="744"/>
      <c r="EG60" s="744"/>
      <c r="EH60" s="744"/>
      <c r="EI60" s="744"/>
      <c r="EJ60" s="432"/>
      <c r="EK60" s="432"/>
    </row>
    <row r="61" spans="1:141" customFormat="1" ht="13.5" thickBot="1">
      <c r="A61" s="1024"/>
      <c r="B61" s="1011" t="s">
        <v>991</v>
      </c>
      <c r="C61" s="1012" t="s">
        <v>1157</v>
      </c>
      <c r="D61" s="386"/>
      <c r="E61" s="386"/>
      <c r="F61" s="386"/>
      <c r="G61" s="430"/>
      <c r="H61" s="431"/>
      <c r="I61" s="431"/>
      <c r="J61" s="430"/>
      <c r="K61" s="431"/>
      <c r="L61" s="431"/>
      <c r="M61" s="430"/>
      <c r="N61" s="431"/>
      <c r="O61" s="431"/>
      <c r="P61" s="430"/>
      <c r="Q61" s="431"/>
      <c r="R61" s="431"/>
      <c r="S61" s="736">
        <f t="shared" si="7"/>
        <v>0</v>
      </c>
      <c r="T61" s="736">
        <f t="shared" si="12"/>
        <v>0</v>
      </c>
      <c r="U61" s="736">
        <f t="shared" si="13"/>
        <v>0</v>
      </c>
      <c r="V61" s="765"/>
      <c r="W61" s="744"/>
      <c r="X61" s="744"/>
      <c r="Y61" s="765"/>
      <c r="Z61" s="744"/>
      <c r="AA61" s="744"/>
      <c r="AB61" s="765"/>
      <c r="AC61" s="744"/>
      <c r="AD61" s="744"/>
      <c r="AE61" s="765"/>
      <c r="AF61" s="744"/>
      <c r="AG61" s="744"/>
      <c r="AH61" s="744"/>
      <c r="AI61" s="744"/>
      <c r="AJ61" s="744"/>
      <c r="AK61" s="765"/>
      <c r="AL61" s="744"/>
      <c r="AM61" s="744"/>
      <c r="AN61" s="765"/>
      <c r="AO61" s="744"/>
      <c r="AP61" s="744"/>
      <c r="AQ61" s="765"/>
      <c r="AR61" s="744"/>
      <c r="AS61" s="744"/>
      <c r="AT61" s="765"/>
      <c r="AU61" s="744"/>
      <c r="AV61" s="744"/>
      <c r="AW61" s="765"/>
      <c r="AX61" s="744"/>
      <c r="AY61" s="744"/>
      <c r="AZ61" s="744"/>
      <c r="BA61" s="744"/>
      <c r="BB61" s="744"/>
      <c r="BC61" s="765"/>
      <c r="BD61" s="744"/>
      <c r="BE61" s="744"/>
      <c r="BF61" s="765"/>
      <c r="BG61" s="744"/>
      <c r="BH61" s="744"/>
      <c r="BI61" s="744"/>
      <c r="BJ61" s="744"/>
      <c r="BK61" s="744"/>
      <c r="BL61" s="765"/>
      <c r="BM61" s="744"/>
      <c r="BN61" s="744"/>
      <c r="BO61" s="766"/>
      <c r="BP61" s="740"/>
      <c r="BQ61" s="740"/>
      <c r="BR61" s="766"/>
      <c r="BS61" s="740"/>
      <c r="BT61" s="740"/>
      <c r="BU61" s="766"/>
      <c r="BV61" s="740"/>
      <c r="BW61" s="740"/>
      <c r="BX61" s="740"/>
      <c r="BY61" s="740"/>
      <c r="BZ61" s="740"/>
      <c r="CA61" s="740"/>
      <c r="CB61" s="740"/>
      <c r="CC61" s="740"/>
      <c r="CD61" s="766"/>
      <c r="CE61" s="740"/>
      <c r="CF61" s="740"/>
      <c r="CG61" s="740"/>
      <c r="CH61" s="740"/>
      <c r="CI61" s="740"/>
      <c r="CJ61" s="766"/>
      <c r="CK61" s="740"/>
      <c r="CL61" s="740"/>
      <c r="CM61" s="766"/>
      <c r="CN61" s="740"/>
      <c r="CO61" s="740"/>
      <c r="CP61" s="766"/>
      <c r="CQ61" s="740"/>
      <c r="CR61" s="740"/>
      <c r="CS61" s="766"/>
      <c r="CT61" s="740"/>
      <c r="CU61" s="740"/>
      <c r="CV61" s="766"/>
      <c r="CW61" s="740"/>
      <c r="CX61" s="740"/>
      <c r="CY61" s="766"/>
      <c r="CZ61" s="740"/>
      <c r="DA61" s="740"/>
      <c r="DB61" s="740"/>
      <c r="DC61" s="740"/>
      <c r="DD61" s="740"/>
      <c r="DE61" s="740"/>
      <c r="DF61" s="740"/>
      <c r="DG61" s="740"/>
      <c r="DH61" s="740"/>
      <c r="DI61" s="740"/>
      <c r="DJ61" s="740"/>
      <c r="DK61" s="740"/>
      <c r="DL61" s="740"/>
      <c r="DM61" s="743"/>
      <c r="DN61" s="766"/>
      <c r="DO61" s="740"/>
      <c r="DP61" s="740"/>
      <c r="DQ61" s="766"/>
      <c r="DR61" s="740"/>
      <c r="DS61" s="740"/>
      <c r="DT61" s="740"/>
      <c r="DU61" s="740"/>
      <c r="DV61" s="740"/>
      <c r="DW61" s="740"/>
      <c r="DX61" s="740"/>
      <c r="DY61" s="740"/>
      <c r="DZ61" s="736"/>
      <c r="EA61" s="736"/>
      <c r="EB61" s="736"/>
      <c r="EC61" s="744"/>
      <c r="ED61" s="744"/>
      <c r="EE61" s="744"/>
      <c r="EF61" s="744"/>
      <c r="EG61" s="744"/>
      <c r="EH61" s="744"/>
      <c r="EI61" s="744"/>
      <c r="EJ61" s="432"/>
      <c r="EK61" s="432"/>
    </row>
    <row r="62" spans="1:141" customFormat="1" ht="13.5" thickBot="1">
      <c r="A62" s="1025"/>
      <c r="B62" s="1014" t="s">
        <v>1158</v>
      </c>
      <c r="C62" s="1015" t="s">
        <v>1159</v>
      </c>
      <c r="D62" s="434"/>
      <c r="E62" s="434"/>
      <c r="F62" s="434"/>
      <c r="G62" s="435"/>
      <c r="H62" s="432"/>
      <c r="I62" s="432"/>
      <c r="J62" s="435"/>
      <c r="K62" s="432"/>
      <c r="L62" s="432"/>
      <c r="M62" s="435"/>
      <c r="N62" s="432"/>
      <c r="O62" s="432"/>
      <c r="P62" s="435"/>
      <c r="Q62" s="432"/>
      <c r="R62" s="432"/>
      <c r="S62" s="876">
        <f t="shared" si="7"/>
        <v>0</v>
      </c>
      <c r="T62" s="876">
        <f t="shared" si="12"/>
        <v>0</v>
      </c>
      <c r="U62" s="876">
        <f t="shared" si="13"/>
        <v>0</v>
      </c>
      <c r="V62" s="893"/>
      <c r="W62" s="894"/>
      <c r="X62" s="894"/>
      <c r="Y62" s="893"/>
      <c r="Z62" s="894"/>
      <c r="AA62" s="894"/>
      <c r="AB62" s="893"/>
      <c r="AC62" s="894"/>
      <c r="AD62" s="894"/>
      <c r="AE62" s="893"/>
      <c r="AF62" s="894"/>
      <c r="AG62" s="894"/>
      <c r="AH62" s="894"/>
      <c r="AI62" s="894"/>
      <c r="AJ62" s="894"/>
      <c r="AK62" s="893"/>
      <c r="AL62" s="894"/>
      <c r="AM62" s="894"/>
      <c r="AN62" s="893"/>
      <c r="AO62" s="894"/>
      <c r="AP62" s="894"/>
      <c r="AQ62" s="893"/>
      <c r="AR62" s="894"/>
      <c r="AS62" s="894"/>
      <c r="AT62" s="893"/>
      <c r="AU62" s="894"/>
      <c r="AV62" s="894"/>
      <c r="AW62" s="893"/>
      <c r="AX62" s="894"/>
      <c r="AY62" s="894"/>
      <c r="AZ62" s="894"/>
      <c r="BA62" s="894"/>
      <c r="BB62" s="894"/>
      <c r="BC62" s="893"/>
      <c r="BD62" s="894"/>
      <c r="BE62" s="894"/>
      <c r="BF62" s="893"/>
      <c r="BG62" s="894"/>
      <c r="BH62" s="894"/>
      <c r="BI62" s="894"/>
      <c r="BJ62" s="894"/>
      <c r="BK62" s="894"/>
      <c r="BL62" s="893"/>
      <c r="BM62" s="894"/>
      <c r="BN62" s="894"/>
      <c r="BO62" s="867"/>
      <c r="BP62" s="868"/>
      <c r="BQ62" s="868"/>
      <c r="BR62" s="867"/>
      <c r="BS62" s="868"/>
      <c r="BT62" s="868"/>
      <c r="BU62" s="867"/>
      <c r="BV62" s="868"/>
      <c r="BW62" s="868"/>
      <c r="BX62" s="868"/>
      <c r="BY62" s="868"/>
      <c r="BZ62" s="868"/>
      <c r="CA62" s="868"/>
      <c r="CB62" s="868"/>
      <c r="CC62" s="868"/>
      <c r="CD62" s="867"/>
      <c r="CE62" s="868"/>
      <c r="CF62" s="868"/>
      <c r="CG62" s="868"/>
      <c r="CH62" s="868"/>
      <c r="CI62" s="868"/>
      <c r="CJ62" s="867"/>
      <c r="CK62" s="868"/>
      <c r="CL62" s="787"/>
      <c r="CM62" s="867"/>
      <c r="CN62" s="868"/>
      <c r="CO62" s="868"/>
      <c r="CP62" s="867"/>
      <c r="CQ62" s="868"/>
      <c r="CR62" s="868"/>
      <c r="CS62" s="867"/>
      <c r="CT62" s="868"/>
      <c r="CU62" s="868"/>
      <c r="CV62" s="867"/>
      <c r="CW62" s="868"/>
      <c r="CX62" s="868"/>
      <c r="CY62" s="867"/>
      <c r="CZ62" s="869"/>
      <c r="DA62" s="868"/>
      <c r="DB62" s="868"/>
      <c r="DC62" s="868"/>
      <c r="DD62" s="868"/>
      <c r="DE62" s="868"/>
      <c r="DF62" s="868"/>
      <c r="DG62" s="868"/>
      <c r="DH62" s="868"/>
      <c r="DI62" s="868"/>
      <c r="DJ62" s="868"/>
      <c r="DK62" s="868"/>
      <c r="DL62" s="868"/>
      <c r="DM62" s="870"/>
      <c r="DN62" s="867"/>
      <c r="DO62" s="868"/>
      <c r="DP62" s="868"/>
      <c r="DQ62" s="867"/>
      <c r="DR62" s="868"/>
      <c r="DS62" s="868"/>
      <c r="DT62" s="868"/>
      <c r="DU62" s="868"/>
      <c r="DV62" s="868"/>
      <c r="DW62" s="868"/>
      <c r="DX62" s="868"/>
      <c r="DY62" s="868"/>
      <c r="DZ62" s="876"/>
      <c r="EA62" s="876"/>
      <c r="EB62" s="876"/>
      <c r="EC62" s="744"/>
      <c r="ED62" s="744"/>
      <c r="EE62" s="744"/>
      <c r="EF62" s="744"/>
      <c r="EG62" s="744"/>
      <c r="EH62" s="744"/>
      <c r="EI62" s="744"/>
      <c r="EJ62" s="432"/>
      <c r="EK62" s="432"/>
    </row>
    <row r="63" spans="1:141" customFormat="1" ht="13.5" customHeight="1" thickBot="1">
      <c r="A63" s="1016"/>
      <c r="B63" s="1006" t="s">
        <v>852</v>
      </c>
      <c r="C63" s="1019" t="s">
        <v>1160</v>
      </c>
      <c r="D63" s="436"/>
      <c r="E63" s="436"/>
      <c r="F63" s="436"/>
      <c r="G63" s="437"/>
      <c r="H63" s="438"/>
      <c r="I63" s="438"/>
      <c r="J63" s="439"/>
      <c r="K63" s="438"/>
      <c r="L63" s="438"/>
      <c r="M63" s="439"/>
      <c r="N63" s="438"/>
      <c r="O63" s="438"/>
      <c r="P63" s="439"/>
      <c r="Q63" s="438"/>
      <c r="R63" s="892"/>
      <c r="S63" s="878">
        <f>BO63+BR63+CD63+CM63+CP63+CS63+CV63+CY63+DB63+DE63+DH63+DN63+DT63+DW63+DZ63+DK63</f>
        <v>87739</v>
      </c>
      <c r="T63" s="879">
        <f>BP63+BS63+CE63+CN63+CQ63+CT63+CW63+CZ63+DC63+DF63+DI63+DO63+DU63+DX63+EA63+DL63</f>
        <v>76608</v>
      </c>
      <c r="U63" s="879">
        <f>BQ63+BT63+CF63+CO63+CR63+CU63+CX63+DA63+DD63+DG63+DJ63+DP63+DV63+DY63+EB63+DM63</f>
        <v>74613</v>
      </c>
      <c r="V63" s="631">
        <f t="shared" ref="V63:BA63" si="19">V58+V53+V47+V36+V29+V22+V15+V8</f>
        <v>0</v>
      </c>
      <c r="W63" s="631">
        <f t="shared" si="19"/>
        <v>0</v>
      </c>
      <c r="X63" s="631">
        <f t="shared" si="19"/>
        <v>0</v>
      </c>
      <c r="Y63" s="631">
        <f t="shared" si="19"/>
        <v>0</v>
      </c>
      <c r="Z63" s="631">
        <f t="shared" si="19"/>
        <v>0</v>
      </c>
      <c r="AA63" s="631">
        <f t="shared" si="19"/>
        <v>0</v>
      </c>
      <c r="AB63" s="631">
        <f t="shared" si="19"/>
        <v>0</v>
      </c>
      <c r="AC63" s="631">
        <f t="shared" si="19"/>
        <v>0</v>
      </c>
      <c r="AD63" s="631">
        <f t="shared" si="19"/>
        <v>0</v>
      </c>
      <c r="AE63" s="631">
        <f t="shared" si="19"/>
        <v>0</v>
      </c>
      <c r="AF63" s="631">
        <f t="shared" si="19"/>
        <v>0</v>
      </c>
      <c r="AG63" s="631">
        <f t="shared" si="19"/>
        <v>0</v>
      </c>
      <c r="AH63" s="631">
        <f t="shared" si="19"/>
        <v>0</v>
      </c>
      <c r="AI63" s="631">
        <f t="shared" si="19"/>
        <v>0</v>
      </c>
      <c r="AJ63" s="631">
        <f t="shared" si="19"/>
        <v>0</v>
      </c>
      <c r="AK63" s="631">
        <f t="shared" si="19"/>
        <v>0</v>
      </c>
      <c r="AL63" s="631">
        <f t="shared" si="19"/>
        <v>0</v>
      </c>
      <c r="AM63" s="631">
        <f t="shared" si="19"/>
        <v>0</v>
      </c>
      <c r="AN63" s="631">
        <f t="shared" si="19"/>
        <v>0</v>
      </c>
      <c r="AO63" s="631">
        <f t="shared" si="19"/>
        <v>0</v>
      </c>
      <c r="AP63" s="631">
        <f t="shared" si="19"/>
        <v>0</v>
      </c>
      <c r="AQ63" s="631">
        <f t="shared" si="19"/>
        <v>0</v>
      </c>
      <c r="AR63" s="631">
        <f t="shared" si="19"/>
        <v>0</v>
      </c>
      <c r="AS63" s="631">
        <f t="shared" si="19"/>
        <v>0</v>
      </c>
      <c r="AT63" s="631">
        <f t="shared" si="19"/>
        <v>0</v>
      </c>
      <c r="AU63" s="631">
        <f t="shared" si="19"/>
        <v>0</v>
      </c>
      <c r="AV63" s="631">
        <f t="shared" si="19"/>
        <v>0</v>
      </c>
      <c r="AW63" s="631">
        <f t="shared" si="19"/>
        <v>0</v>
      </c>
      <c r="AX63" s="631">
        <f t="shared" si="19"/>
        <v>0</v>
      </c>
      <c r="AY63" s="631">
        <f t="shared" si="19"/>
        <v>0</v>
      </c>
      <c r="AZ63" s="631">
        <f t="shared" si="19"/>
        <v>0</v>
      </c>
      <c r="BA63" s="631">
        <f t="shared" si="19"/>
        <v>0</v>
      </c>
      <c r="BB63" s="631">
        <f t="shared" ref="BB63:CG63" si="20">BB58+BB53+BB47+BB36+BB29+BB22+BB15+BB8</f>
        <v>0</v>
      </c>
      <c r="BC63" s="631">
        <f t="shared" si="20"/>
        <v>0</v>
      </c>
      <c r="BD63" s="631">
        <f t="shared" si="20"/>
        <v>0</v>
      </c>
      <c r="BE63" s="631">
        <f t="shared" si="20"/>
        <v>0</v>
      </c>
      <c r="BF63" s="631">
        <f t="shared" si="20"/>
        <v>0</v>
      </c>
      <c r="BG63" s="631">
        <f t="shared" si="20"/>
        <v>0</v>
      </c>
      <c r="BH63" s="631">
        <f t="shared" si="20"/>
        <v>0</v>
      </c>
      <c r="BI63" s="631">
        <f t="shared" si="20"/>
        <v>0</v>
      </c>
      <c r="BJ63" s="631">
        <f t="shared" si="20"/>
        <v>0</v>
      </c>
      <c r="BK63" s="631">
        <f t="shared" si="20"/>
        <v>0</v>
      </c>
      <c r="BL63" s="631">
        <f t="shared" si="20"/>
        <v>0</v>
      </c>
      <c r="BM63" s="631">
        <f t="shared" si="20"/>
        <v>0</v>
      </c>
      <c r="BN63" s="631">
        <f t="shared" si="20"/>
        <v>0</v>
      </c>
      <c r="BO63" s="631">
        <f t="shared" si="20"/>
        <v>0</v>
      </c>
      <c r="BP63" s="631">
        <f t="shared" si="20"/>
        <v>0</v>
      </c>
      <c r="BQ63" s="631">
        <f t="shared" si="20"/>
        <v>0</v>
      </c>
      <c r="BR63" s="631">
        <f t="shared" si="20"/>
        <v>0</v>
      </c>
      <c r="BS63" s="631">
        <f t="shared" si="20"/>
        <v>1335</v>
      </c>
      <c r="BT63" s="631">
        <f t="shared" si="20"/>
        <v>1228</v>
      </c>
      <c r="BU63" s="631">
        <f t="shared" si="20"/>
        <v>0</v>
      </c>
      <c r="BV63" s="631">
        <f t="shared" si="20"/>
        <v>0</v>
      </c>
      <c r="BW63" s="631">
        <f t="shared" si="20"/>
        <v>0</v>
      </c>
      <c r="BX63" s="631">
        <f t="shared" si="20"/>
        <v>0</v>
      </c>
      <c r="BY63" s="631">
        <f t="shared" si="20"/>
        <v>0</v>
      </c>
      <c r="BZ63" s="631">
        <f t="shared" si="20"/>
        <v>0</v>
      </c>
      <c r="CA63" s="631">
        <f t="shared" si="20"/>
        <v>0</v>
      </c>
      <c r="CB63" s="631">
        <f t="shared" si="20"/>
        <v>0</v>
      </c>
      <c r="CC63" s="631">
        <f t="shared" si="20"/>
        <v>1459</v>
      </c>
      <c r="CD63" s="631">
        <f t="shared" si="20"/>
        <v>0</v>
      </c>
      <c r="CE63" s="631">
        <f t="shared" si="20"/>
        <v>0</v>
      </c>
      <c r="CF63" s="631">
        <f t="shared" si="20"/>
        <v>1459</v>
      </c>
      <c r="CG63" s="631">
        <f t="shared" si="20"/>
        <v>0</v>
      </c>
      <c r="CH63" s="631">
        <f t="shared" ref="CH63:DM63" si="21">CH58+CH53+CH47+CH36+CH29+CH22+CH15+CH8</f>
        <v>0</v>
      </c>
      <c r="CI63" s="631">
        <f t="shared" si="21"/>
        <v>0</v>
      </c>
      <c r="CJ63" s="631">
        <f t="shared" si="21"/>
        <v>0</v>
      </c>
      <c r="CK63" s="631">
        <f t="shared" si="21"/>
        <v>0</v>
      </c>
      <c r="CL63" s="631">
        <f t="shared" si="21"/>
        <v>0</v>
      </c>
      <c r="CM63" s="631">
        <f t="shared" si="21"/>
        <v>0</v>
      </c>
      <c r="CN63" s="631">
        <f t="shared" si="21"/>
        <v>0</v>
      </c>
      <c r="CO63" s="631">
        <f t="shared" si="21"/>
        <v>873</v>
      </c>
      <c r="CP63" s="631">
        <f t="shared" si="21"/>
        <v>0</v>
      </c>
      <c r="CQ63" s="631">
        <f t="shared" si="21"/>
        <v>0</v>
      </c>
      <c r="CR63" s="631">
        <f t="shared" si="21"/>
        <v>215</v>
      </c>
      <c r="CS63" s="631">
        <f t="shared" si="21"/>
        <v>0</v>
      </c>
      <c r="CT63" s="631">
        <f t="shared" si="21"/>
        <v>0</v>
      </c>
      <c r="CU63" s="631">
        <f t="shared" si="21"/>
        <v>629</v>
      </c>
      <c r="CV63" s="631">
        <f t="shared" si="21"/>
        <v>0</v>
      </c>
      <c r="CW63" s="631">
        <f t="shared" si="21"/>
        <v>13310</v>
      </c>
      <c r="CX63" s="631">
        <f t="shared" si="21"/>
        <v>12046</v>
      </c>
      <c r="CY63" s="631">
        <f t="shared" si="21"/>
        <v>0</v>
      </c>
      <c r="CZ63" s="631">
        <f t="shared" si="21"/>
        <v>15840</v>
      </c>
      <c r="DA63" s="631">
        <f t="shared" si="21"/>
        <v>14399</v>
      </c>
      <c r="DB63" s="631">
        <f t="shared" si="21"/>
        <v>0</v>
      </c>
      <c r="DC63" s="631">
        <f t="shared" si="21"/>
        <v>0</v>
      </c>
      <c r="DD63" s="631">
        <f t="shared" si="21"/>
        <v>3036</v>
      </c>
      <c r="DE63" s="631">
        <f t="shared" si="21"/>
        <v>0</v>
      </c>
      <c r="DF63" s="631">
        <f t="shared" si="21"/>
        <v>14520</v>
      </c>
      <c r="DG63" s="631">
        <f t="shared" si="21"/>
        <v>13434</v>
      </c>
      <c r="DH63" s="631">
        <f t="shared" si="21"/>
        <v>0</v>
      </c>
      <c r="DI63" s="631">
        <f t="shared" si="21"/>
        <v>14520</v>
      </c>
      <c r="DJ63" s="631">
        <f t="shared" si="21"/>
        <v>13386</v>
      </c>
      <c r="DK63" s="631">
        <f t="shared" si="21"/>
        <v>80947</v>
      </c>
      <c r="DL63" s="631">
        <f t="shared" si="21"/>
        <v>3844</v>
      </c>
      <c r="DM63" s="631">
        <f t="shared" si="21"/>
        <v>2364</v>
      </c>
      <c r="DN63" s="631">
        <f t="shared" ref="DN63:EB63" si="22">DN58+DN53+DN47+DN36+DN29+DN22+DN15+DN8</f>
        <v>5841</v>
      </c>
      <c r="DO63" s="631">
        <f t="shared" si="22"/>
        <v>5888</v>
      </c>
      <c r="DP63" s="631">
        <f t="shared" si="22"/>
        <v>4965</v>
      </c>
      <c r="DQ63" s="631">
        <f t="shared" si="22"/>
        <v>0</v>
      </c>
      <c r="DR63" s="631">
        <f t="shared" si="22"/>
        <v>0</v>
      </c>
      <c r="DS63" s="631">
        <f t="shared" si="22"/>
        <v>0</v>
      </c>
      <c r="DT63" s="631">
        <f t="shared" si="22"/>
        <v>0</v>
      </c>
      <c r="DU63" s="631">
        <f t="shared" si="22"/>
        <v>0</v>
      </c>
      <c r="DV63" s="631">
        <f t="shared" si="22"/>
        <v>0</v>
      </c>
      <c r="DW63" s="631">
        <f t="shared" si="22"/>
        <v>951</v>
      </c>
      <c r="DX63" s="631">
        <f t="shared" si="22"/>
        <v>6601</v>
      </c>
      <c r="DY63" s="631">
        <f t="shared" si="22"/>
        <v>6490</v>
      </c>
      <c r="DZ63" s="631">
        <f t="shared" si="22"/>
        <v>0</v>
      </c>
      <c r="EA63" s="631">
        <f t="shared" si="22"/>
        <v>750</v>
      </c>
      <c r="EB63" s="632">
        <f t="shared" si="22"/>
        <v>89</v>
      </c>
      <c r="EC63" s="739"/>
      <c r="ED63" s="739"/>
      <c r="EE63" s="739"/>
      <c r="EF63" s="739"/>
      <c r="EG63" s="739"/>
      <c r="EH63" s="739"/>
      <c r="EI63" s="739"/>
      <c r="EJ63" s="569"/>
      <c r="EK63" s="569"/>
    </row>
    <row r="64" spans="1:141" customFormat="1" ht="13.5" customHeight="1" thickBot="1">
      <c r="A64" s="1026"/>
      <c r="B64" s="1027" t="s">
        <v>166</v>
      </c>
      <c r="C64" s="1017" t="s">
        <v>1162</v>
      </c>
      <c r="D64" s="440"/>
      <c r="E64" s="440"/>
      <c r="F64" s="440"/>
      <c r="G64" s="409"/>
      <c r="H64" s="410"/>
      <c r="I64" s="410"/>
      <c r="J64" s="410"/>
      <c r="K64" s="410"/>
      <c r="L64" s="410"/>
      <c r="M64" s="410"/>
      <c r="N64" s="410"/>
      <c r="O64" s="410"/>
      <c r="P64" s="410"/>
      <c r="Q64" s="410"/>
      <c r="R64" s="411"/>
      <c r="S64" s="873">
        <f t="shared" ref="S64:S86" si="23">BO64+BR64+CD64+CM64+CP64+CS64+CV64+CY64+DB64+DE64+DH64+DN64+DT64+DW64+DZ64</f>
        <v>0</v>
      </c>
      <c r="T64" s="631">
        <f t="shared" ref="T64:T95" si="24">BP64+BS64+CE64+CN64+CQ64+CT64+CW64+CZ64+DC64+DF64+DI64+DL64+DO64+DU64+DX64+EA64</f>
        <v>0</v>
      </c>
      <c r="U64" s="631">
        <f t="shared" ref="U64:U95" si="25">BQ64+BT64+CF64+CO64+CR64+CU64+CX64+DA64+DD64+DG64+DJ64+DM64+DP64+DV64+DY64+EB64</f>
        <v>0</v>
      </c>
      <c r="V64" s="880"/>
      <c r="W64" s="883"/>
      <c r="X64" s="883"/>
      <c r="Y64" s="880"/>
      <c r="Z64" s="883"/>
      <c r="AA64" s="883"/>
      <c r="AB64" s="880"/>
      <c r="AC64" s="883"/>
      <c r="AD64" s="883"/>
      <c r="AE64" s="880"/>
      <c r="AF64" s="883"/>
      <c r="AG64" s="883"/>
      <c r="AH64" s="883"/>
      <c r="AI64" s="883"/>
      <c r="AJ64" s="883"/>
      <c r="AK64" s="880"/>
      <c r="AL64" s="883"/>
      <c r="AM64" s="883"/>
      <c r="AN64" s="880"/>
      <c r="AO64" s="883"/>
      <c r="AP64" s="883"/>
      <c r="AQ64" s="880"/>
      <c r="AR64" s="883"/>
      <c r="AS64" s="883"/>
      <c r="AT64" s="880"/>
      <c r="AU64" s="883"/>
      <c r="AV64" s="883"/>
      <c r="AW64" s="880"/>
      <c r="AX64" s="883"/>
      <c r="AY64" s="883"/>
      <c r="AZ64" s="883"/>
      <c r="BA64" s="883"/>
      <c r="BB64" s="883"/>
      <c r="BC64" s="880"/>
      <c r="BD64" s="883"/>
      <c r="BE64" s="883"/>
      <c r="BF64" s="880"/>
      <c r="BG64" s="883"/>
      <c r="BH64" s="883"/>
      <c r="BI64" s="883"/>
      <c r="BJ64" s="883"/>
      <c r="BK64" s="883"/>
      <c r="BL64" s="880"/>
      <c r="BM64" s="883"/>
      <c r="BN64" s="883"/>
      <c r="BO64" s="880"/>
      <c r="BP64" s="883"/>
      <c r="BQ64" s="883"/>
      <c r="BR64" s="880"/>
      <c r="BS64" s="883"/>
      <c r="BT64" s="883"/>
      <c r="BU64" s="880"/>
      <c r="BV64" s="883"/>
      <c r="BW64" s="883"/>
      <c r="BX64" s="883"/>
      <c r="BY64" s="883"/>
      <c r="BZ64" s="883"/>
      <c r="CA64" s="883"/>
      <c r="CB64" s="883"/>
      <c r="CC64" s="883"/>
      <c r="CD64" s="880"/>
      <c r="CE64" s="883"/>
      <c r="CF64" s="883"/>
      <c r="CG64" s="883"/>
      <c r="CH64" s="883"/>
      <c r="CI64" s="883"/>
      <c r="CJ64" s="880"/>
      <c r="CK64" s="883"/>
      <c r="CL64" s="884"/>
      <c r="CM64" s="880"/>
      <c r="CN64" s="883"/>
      <c r="CO64" s="883"/>
      <c r="CP64" s="880"/>
      <c r="CQ64" s="883"/>
      <c r="CR64" s="883"/>
      <c r="CS64" s="880"/>
      <c r="CT64" s="883"/>
      <c r="CU64" s="883"/>
      <c r="CV64" s="880"/>
      <c r="CW64" s="883"/>
      <c r="CX64" s="883"/>
      <c r="CY64" s="880"/>
      <c r="CZ64" s="885"/>
      <c r="DA64" s="883"/>
      <c r="DB64" s="883"/>
      <c r="DC64" s="883"/>
      <c r="DD64" s="883"/>
      <c r="DE64" s="883"/>
      <c r="DF64" s="883"/>
      <c r="DG64" s="883"/>
      <c r="DH64" s="883"/>
      <c r="DI64" s="883"/>
      <c r="DJ64" s="883"/>
      <c r="DK64" s="883"/>
      <c r="DL64" s="883"/>
      <c r="DM64" s="886"/>
      <c r="DN64" s="880"/>
      <c r="DO64" s="883"/>
      <c r="DP64" s="883"/>
      <c r="DQ64" s="880"/>
      <c r="DR64" s="883"/>
      <c r="DS64" s="883"/>
      <c r="DT64" s="883"/>
      <c r="DU64" s="883"/>
      <c r="DV64" s="883"/>
      <c r="DW64" s="883"/>
      <c r="DX64" s="883"/>
      <c r="DY64" s="883"/>
      <c r="DZ64" s="631"/>
      <c r="EA64" s="631"/>
      <c r="EB64" s="632"/>
      <c r="EC64" s="744"/>
      <c r="ED64" s="744"/>
      <c r="EE64" s="744"/>
      <c r="EF64" s="744"/>
      <c r="EG64" s="744"/>
      <c r="EH64" s="744"/>
      <c r="EI64" s="744"/>
      <c r="EJ64" s="432"/>
      <c r="EK64" s="432"/>
    </row>
    <row r="65" spans="1:141" customFormat="1" ht="13.5" customHeight="1">
      <c r="A65" s="1021"/>
      <c r="B65" s="1009" t="s">
        <v>1163</v>
      </c>
      <c r="C65" s="1010" t="s">
        <v>1164</v>
      </c>
      <c r="D65" s="260"/>
      <c r="E65" s="260"/>
      <c r="F65" s="260"/>
      <c r="G65" s="413"/>
      <c r="H65" s="414"/>
      <c r="I65" s="414"/>
      <c r="J65" s="415"/>
      <c r="K65" s="414"/>
      <c r="L65" s="414"/>
      <c r="M65" s="415"/>
      <c r="N65" s="414"/>
      <c r="O65" s="414"/>
      <c r="P65" s="415"/>
      <c r="Q65" s="414"/>
      <c r="R65" s="414"/>
      <c r="S65" s="767">
        <f t="shared" si="23"/>
        <v>0</v>
      </c>
      <c r="T65" s="767">
        <f t="shared" si="24"/>
        <v>0</v>
      </c>
      <c r="U65" s="767">
        <f t="shared" si="25"/>
        <v>0</v>
      </c>
      <c r="V65" s="877"/>
      <c r="W65" s="768"/>
      <c r="X65" s="768"/>
      <c r="Y65" s="877"/>
      <c r="Z65" s="768"/>
      <c r="AA65" s="768"/>
      <c r="AB65" s="877"/>
      <c r="AC65" s="768"/>
      <c r="AD65" s="768"/>
      <c r="AE65" s="877"/>
      <c r="AF65" s="768"/>
      <c r="AG65" s="768"/>
      <c r="AH65" s="768"/>
      <c r="AI65" s="768"/>
      <c r="AJ65" s="768"/>
      <c r="AK65" s="877"/>
      <c r="AL65" s="768"/>
      <c r="AM65" s="768"/>
      <c r="AN65" s="877"/>
      <c r="AO65" s="768"/>
      <c r="AP65" s="768"/>
      <c r="AQ65" s="877"/>
      <c r="AR65" s="768"/>
      <c r="AS65" s="768"/>
      <c r="AT65" s="877"/>
      <c r="AU65" s="768"/>
      <c r="AV65" s="768"/>
      <c r="AW65" s="877"/>
      <c r="AX65" s="768"/>
      <c r="AY65" s="768"/>
      <c r="AZ65" s="768"/>
      <c r="BA65" s="768"/>
      <c r="BB65" s="768"/>
      <c r="BC65" s="877"/>
      <c r="BD65" s="768"/>
      <c r="BE65" s="768"/>
      <c r="BF65" s="877"/>
      <c r="BG65" s="768"/>
      <c r="BH65" s="768"/>
      <c r="BI65" s="768"/>
      <c r="BJ65" s="768"/>
      <c r="BK65" s="768"/>
      <c r="BL65" s="877"/>
      <c r="BM65" s="768"/>
      <c r="BN65" s="768"/>
      <c r="BO65" s="877"/>
      <c r="BP65" s="768"/>
      <c r="BQ65" s="768"/>
      <c r="BR65" s="877"/>
      <c r="BS65" s="768"/>
      <c r="BT65" s="768"/>
      <c r="BU65" s="877"/>
      <c r="BV65" s="768"/>
      <c r="BW65" s="768"/>
      <c r="BX65" s="768"/>
      <c r="BY65" s="768"/>
      <c r="BZ65" s="768"/>
      <c r="CA65" s="768"/>
      <c r="CB65" s="768"/>
      <c r="CC65" s="768"/>
      <c r="CD65" s="877"/>
      <c r="CE65" s="768"/>
      <c r="CF65" s="768"/>
      <c r="CG65" s="768"/>
      <c r="CH65" s="768"/>
      <c r="CI65" s="768"/>
      <c r="CJ65" s="877"/>
      <c r="CK65" s="768"/>
      <c r="CL65" s="769"/>
      <c r="CM65" s="877"/>
      <c r="CN65" s="768"/>
      <c r="CO65" s="768"/>
      <c r="CP65" s="877"/>
      <c r="CQ65" s="768"/>
      <c r="CR65" s="768"/>
      <c r="CS65" s="877"/>
      <c r="CT65" s="768"/>
      <c r="CU65" s="768"/>
      <c r="CV65" s="877"/>
      <c r="CW65" s="768"/>
      <c r="CX65" s="768"/>
      <c r="CY65" s="877"/>
      <c r="CZ65" s="770"/>
      <c r="DA65" s="768"/>
      <c r="DB65" s="768"/>
      <c r="DC65" s="768"/>
      <c r="DD65" s="768"/>
      <c r="DE65" s="768"/>
      <c r="DF65" s="768"/>
      <c r="DG65" s="768"/>
      <c r="DH65" s="768"/>
      <c r="DI65" s="768"/>
      <c r="DJ65" s="768"/>
      <c r="DK65" s="768"/>
      <c r="DL65" s="768"/>
      <c r="DM65" s="771"/>
      <c r="DN65" s="877"/>
      <c r="DO65" s="768"/>
      <c r="DP65" s="768"/>
      <c r="DQ65" s="877"/>
      <c r="DR65" s="768"/>
      <c r="DS65" s="768"/>
      <c r="DT65" s="768"/>
      <c r="DU65" s="768"/>
      <c r="DV65" s="768"/>
      <c r="DW65" s="768"/>
      <c r="DX65" s="768"/>
      <c r="DY65" s="768"/>
      <c r="DZ65" s="767"/>
      <c r="EA65" s="767"/>
      <c r="EB65" s="767"/>
      <c r="EC65" s="744"/>
      <c r="ED65" s="744"/>
      <c r="EE65" s="744"/>
      <c r="EF65" s="744"/>
      <c r="EG65" s="744"/>
      <c r="EH65" s="744"/>
      <c r="EI65" s="744"/>
      <c r="EJ65" s="432"/>
      <c r="EK65" s="432"/>
    </row>
    <row r="66" spans="1:141" customFormat="1" ht="13.5" customHeight="1">
      <c r="A66" s="1022"/>
      <c r="B66" s="1011" t="s">
        <v>1165</v>
      </c>
      <c r="C66" s="1012" t="s">
        <v>1166</v>
      </c>
      <c r="D66" s="260"/>
      <c r="E66" s="260"/>
      <c r="F66" s="260"/>
      <c r="G66" s="421"/>
      <c r="H66" s="414"/>
      <c r="I66" s="414"/>
      <c r="J66" s="422"/>
      <c r="K66" s="414"/>
      <c r="L66" s="414"/>
      <c r="M66" s="422"/>
      <c r="N66" s="414"/>
      <c r="O66" s="414"/>
      <c r="P66" s="422"/>
      <c r="Q66" s="414"/>
      <c r="R66" s="414"/>
      <c r="S66" s="736">
        <f t="shared" si="23"/>
        <v>0</v>
      </c>
      <c r="T66" s="736">
        <f t="shared" si="24"/>
        <v>0</v>
      </c>
      <c r="U66" s="736">
        <f t="shared" si="25"/>
        <v>0</v>
      </c>
      <c r="V66" s="629"/>
      <c r="W66" s="740"/>
      <c r="X66" s="740"/>
      <c r="Y66" s="629"/>
      <c r="Z66" s="740"/>
      <c r="AA66" s="740"/>
      <c r="AB66" s="629"/>
      <c r="AC66" s="740"/>
      <c r="AD66" s="740"/>
      <c r="AE66" s="629"/>
      <c r="AF66" s="740"/>
      <c r="AG66" s="740"/>
      <c r="AH66" s="740"/>
      <c r="AI66" s="740"/>
      <c r="AJ66" s="740"/>
      <c r="AK66" s="629"/>
      <c r="AL66" s="740"/>
      <c r="AM66" s="740"/>
      <c r="AN66" s="629"/>
      <c r="AO66" s="740"/>
      <c r="AP66" s="740"/>
      <c r="AQ66" s="629"/>
      <c r="AR66" s="740"/>
      <c r="AS66" s="740"/>
      <c r="AT66" s="629"/>
      <c r="AU66" s="740"/>
      <c r="AV66" s="740"/>
      <c r="AW66" s="629"/>
      <c r="AX66" s="740"/>
      <c r="AY66" s="740"/>
      <c r="AZ66" s="740"/>
      <c r="BA66" s="740"/>
      <c r="BB66" s="740"/>
      <c r="BC66" s="629"/>
      <c r="BD66" s="740"/>
      <c r="BE66" s="740"/>
      <c r="BF66" s="629"/>
      <c r="BG66" s="740"/>
      <c r="BH66" s="740"/>
      <c r="BI66" s="740"/>
      <c r="BJ66" s="740"/>
      <c r="BK66" s="740"/>
      <c r="BL66" s="629"/>
      <c r="BM66" s="740"/>
      <c r="BN66" s="740"/>
      <c r="BO66" s="629"/>
      <c r="BP66" s="740"/>
      <c r="BQ66" s="740"/>
      <c r="BR66" s="629"/>
      <c r="BS66" s="740"/>
      <c r="BT66" s="740"/>
      <c r="BU66" s="629"/>
      <c r="BV66" s="740"/>
      <c r="BW66" s="740"/>
      <c r="BX66" s="740"/>
      <c r="BY66" s="740"/>
      <c r="BZ66" s="740"/>
      <c r="CA66" s="740"/>
      <c r="CB66" s="740"/>
      <c r="CC66" s="740"/>
      <c r="CD66" s="629"/>
      <c r="CE66" s="740"/>
      <c r="CF66" s="740"/>
      <c r="CG66" s="740"/>
      <c r="CH66" s="740"/>
      <c r="CI66" s="740"/>
      <c r="CJ66" s="629"/>
      <c r="CK66" s="740"/>
      <c r="CL66" s="741"/>
      <c r="CM66" s="629"/>
      <c r="CN66" s="740"/>
      <c r="CO66" s="740"/>
      <c r="CP66" s="629"/>
      <c r="CQ66" s="740"/>
      <c r="CR66" s="740"/>
      <c r="CS66" s="629"/>
      <c r="CT66" s="740"/>
      <c r="CU66" s="740"/>
      <c r="CV66" s="629"/>
      <c r="CW66" s="740"/>
      <c r="CX66" s="740"/>
      <c r="CY66" s="629"/>
      <c r="CZ66" s="742"/>
      <c r="DA66" s="740"/>
      <c r="DB66" s="740"/>
      <c r="DC66" s="740"/>
      <c r="DD66" s="740"/>
      <c r="DE66" s="740"/>
      <c r="DF66" s="740"/>
      <c r="DG66" s="740"/>
      <c r="DH66" s="740"/>
      <c r="DI66" s="740"/>
      <c r="DJ66" s="740"/>
      <c r="DK66" s="740"/>
      <c r="DL66" s="740"/>
      <c r="DM66" s="743"/>
      <c r="DN66" s="629"/>
      <c r="DO66" s="740"/>
      <c r="DP66" s="740"/>
      <c r="DQ66" s="629"/>
      <c r="DR66" s="740"/>
      <c r="DS66" s="740"/>
      <c r="DT66" s="740"/>
      <c r="DU66" s="740"/>
      <c r="DV66" s="740"/>
      <c r="DW66" s="740"/>
      <c r="DX66" s="740"/>
      <c r="DY66" s="740"/>
      <c r="DZ66" s="736"/>
      <c r="EA66" s="736"/>
      <c r="EB66" s="736"/>
      <c r="EC66" s="744"/>
      <c r="ED66" s="744"/>
      <c r="EE66" s="744"/>
      <c r="EF66" s="744"/>
      <c r="EG66" s="744"/>
      <c r="EH66" s="744"/>
      <c r="EI66" s="744"/>
      <c r="EJ66" s="432"/>
      <c r="EK66" s="432"/>
    </row>
    <row r="67" spans="1:141" customFormat="1" ht="13.5" customHeight="1" thickBot="1">
      <c r="A67" s="1020"/>
      <c r="B67" s="1014" t="s">
        <v>1167</v>
      </c>
      <c r="C67" s="1028" t="s">
        <v>163</v>
      </c>
      <c r="D67" s="260"/>
      <c r="E67" s="260"/>
      <c r="F67" s="260"/>
      <c r="G67" s="413"/>
      <c r="H67" s="414"/>
      <c r="I67" s="414"/>
      <c r="J67" s="415"/>
      <c r="K67" s="414"/>
      <c r="L67" s="414"/>
      <c r="M67" s="415"/>
      <c r="N67" s="414"/>
      <c r="O67" s="414"/>
      <c r="P67" s="415"/>
      <c r="Q67" s="414"/>
      <c r="R67" s="414"/>
      <c r="S67" s="876">
        <f t="shared" si="23"/>
        <v>0</v>
      </c>
      <c r="T67" s="876">
        <f t="shared" si="24"/>
        <v>0</v>
      </c>
      <c r="U67" s="876">
        <f t="shared" si="25"/>
        <v>0</v>
      </c>
      <c r="V67" s="630"/>
      <c r="W67" s="782"/>
      <c r="X67" s="782"/>
      <c r="Y67" s="630"/>
      <c r="Z67" s="782"/>
      <c r="AA67" s="782"/>
      <c r="AB67" s="630"/>
      <c r="AC67" s="782"/>
      <c r="AD67" s="782"/>
      <c r="AE67" s="630"/>
      <c r="AF67" s="782"/>
      <c r="AG67" s="782"/>
      <c r="AH67" s="782"/>
      <c r="AI67" s="782"/>
      <c r="AJ67" s="782"/>
      <c r="AK67" s="630"/>
      <c r="AL67" s="782"/>
      <c r="AM67" s="782"/>
      <c r="AN67" s="630"/>
      <c r="AO67" s="782"/>
      <c r="AP67" s="782"/>
      <c r="AQ67" s="630"/>
      <c r="AR67" s="782"/>
      <c r="AS67" s="782"/>
      <c r="AT67" s="630"/>
      <c r="AU67" s="782"/>
      <c r="AV67" s="782"/>
      <c r="AW67" s="630"/>
      <c r="AX67" s="782"/>
      <c r="AY67" s="782"/>
      <c r="AZ67" s="782"/>
      <c r="BA67" s="782"/>
      <c r="BB67" s="782"/>
      <c r="BC67" s="630"/>
      <c r="BD67" s="782"/>
      <c r="BE67" s="782"/>
      <c r="BF67" s="630"/>
      <c r="BG67" s="782"/>
      <c r="BH67" s="782"/>
      <c r="BI67" s="782"/>
      <c r="BJ67" s="782"/>
      <c r="BK67" s="782"/>
      <c r="BL67" s="630"/>
      <c r="BM67" s="782"/>
      <c r="BN67" s="782"/>
      <c r="BO67" s="630"/>
      <c r="BP67" s="782"/>
      <c r="BQ67" s="782"/>
      <c r="BR67" s="630"/>
      <c r="BS67" s="782"/>
      <c r="BT67" s="782"/>
      <c r="BU67" s="630"/>
      <c r="BV67" s="782"/>
      <c r="BW67" s="782"/>
      <c r="BX67" s="782"/>
      <c r="BY67" s="782"/>
      <c r="BZ67" s="782"/>
      <c r="CA67" s="782"/>
      <c r="CB67" s="782"/>
      <c r="CC67" s="782"/>
      <c r="CD67" s="630"/>
      <c r="CE67" s="782"/>
      <c r="CF67" s="782"/>
      <c r="CG67" s="782"/>
      <c r="CH67" s="782"/>
      <c r="CI67" s="782"/>
      <c r="CJ67" s="630"/>
      <c r="CK67" s="782"/>
      <c r="CL67" s="784"/>
      <c r="CM67" s="630"/>
      <c r="CN67" s="782"/>
      <c r="CO67" s="782"/>
      <c r="CP67" s="630"/>
      <c r="CQ67" s="782"/>
      <c r="CR67" s="782"/>
      <c r="CS67" s="630"/>
      <c r="CT67" s="782"/>
      <c r="CU67" s="782"/>
      <c r="CV67" s="630"/>
      <c r="CW67" s="782"/>
      <c r="CX67" s="782"/>
      <c r="CY67" s="630"/>
      <c r="CZ67" s="785"/>
      <c r="DA67" s="782"/>
      <c r="DB67" s="782"/>
      <c r="DC67" s="782"/>
      <c r="DD67" s="782"/>
      <c r="DE67" s="782"/>
      <c r="DF67" s="782"/>
      <c r="DG67" s="782"/>
      <c r="DH67" s="782"/>
      <c r="DI67" s="782"/>
      <c r="DJ67" s="782"/>
      <c r="DK67" s="782"/>
      <c r="DL67" s="782"/>
      <c r="DM67" s="786"/>
      <c r="DN67" s="630"/>
      <c r="DO67" s="782"/>
      <c r="DP67" s="782"/>
      <c r="DQ67" s="630"/>
      <c r="DR67" s="782"/>
      <c r="DS67" s="782"/>
      <c r="DT67" s="782"/>
      <c r="DU67" s="782"/>
      <c r="DV67" s="782"/>
      <c r="DW67" s="782"/>
      <c r="DX67" s="782"/>
      <c r="DY67" s="782"/>
      <c r="DZ67" s="876"/>
      <c r="EA67" s="876"/>
      <c r="EB67" s="876"/>
      <c r="EC67" s="744"/>
      <c r="ED67" s="744"/>
      <c r="EE67" s="744"/>
      <c r="EF67" s="744"/>
      <c r="EG67" s="744"/>
      <c r="EH67" s="744"/>
      <c r="EI67" s="744"/>
      <c r="EJ67" s="432"/>
      <c r="EK67" s="432"/>
    </row>
    <row r="68" spans="1:141" customFormat="1" ht="13.5" customHeight="1" thickBot="1">
      <c r="A68" s="1026"/>
      <c r="B68" s="1027" t="s">
        <v>1168</v>
      </c>
      <c r="C68" s="1017" t="s">
        <v>1169</v>
      </c>
      <c r="D68" s="260"/>
      <c r="E68" s="260"/>
      <c r="F68" s="260"/>
      <c r="G68" s="413"/>
      <c r="H68" s="414"/>
      <c r="I68" s="414"/>
      <c r="J68" s="415"/>
      <c r="K68" s="414"/>
      <c r="L68" s="414"/>
      <c r="M68" s="415"/>
      <c r="N68" s="414"/>
      <c r="O68" s="414"/>
      <c r="P68" s="415"/>
      <c r="Q68" s="414"/>
      <c r="R68" s="416"/>
      <c r="S68" s="873">
        <f t="shared" si="23"/>
        <v>0</v>
      </c>
      <c r="T68" s="631">
        <f t="shared" si="24"/>
        <v>0</v>
      </c>
      <c r="U68" s="631">
        <f t="shared" si="25"/>
        <v>0</v>
      </c>
      <c r="V68" s="880"/>
      <c r="W68" s="883"/>
      <c r="X68" s="883"/>
      <c r="Y68" s="880"/>
      <c r="Z68" s="883"/>
      <c r="AA68" s="883"/>
      <c r="AB68" s="880"/>
      <c r="AC68" s="883"/>
      <c r="AD68" s="883"/>
      <c r="AE68" s="880"/>
      <c r="AF68" s="883"/>
      <c r="AG68" s="883"/>
      <c r="AH68" s="883"/>
      <c r="AI68" s="883"/>
      <c r="AJ68" s="883"/>
      <c r="AK68" s="880"/>
      <c r="AL68" s="883"/>
      <c r="AM68" s="883"/>
      <c r="AN68" s="880"/>
      <c r="AO68" s="883"/>
      <c r="AP68" s="883"/>
      <c r="AQ68" s="880"/>
      <c r="AR68" s="883"/>
      <c r="AS68" s="883"/>
      <c r="AT68" s="880"/>
      <c r="AU68" s="883"/>
      <c r="AV68" s="883"/>
      <c r="AW68" s="880"/>
      <c r="AX68" s="883"/>
      <c r="AY68" s="883"/>
      <c r="AZ68" s="883"/>
      <c r="BA68" s="883"/>
      <c r="BB68" s="883"/>
      <c r="BC68" s="880"/>
      <c r="BD68" s="883"/>
      <c r="BE68" s="883"/>
      <c r="BF68" s="880"/>
      <c r="BG68" s="883"/>
      <c r="BH68" s="883"/>
      <c r="BI68" s="883"/>
      <c r="BJ68" s="883"/>
      <c r="BK68" s="883"/>
      <c r="BL68" s="880"/>
      <c r="BM68" s="883"/>
      <c r="BN68" s="883"/>
      <c r="BO68" s="880"/>
      <c r="BP68" s="883"/>
      <c r="BQ68" s="883"/>
      <c r="BR68" s="880"/>
      <c r="BS68" s="883"/>
      <c r="BT68" s="883"/>
      <c r="BU68" s="880"/>
      <c r="BV68" s="883"/>
      <c r="BW68" s="883"/>
      <c r="BX68" s="883"/>
      <c r="BY68" s="883"/>
      <c r="BZ68" s="883"/>
      <c r="CA68" s="883"/>
      <c r="CB68" s="883"/>
      <c r="CC68" s="883"/>
      <c r="CD68" s="880"/>
      <c r="CE68" s="883"/>
      <c r="CF68" s="883"/>
      <c r="CG68" s="883"/>
      <c r="CH68" s="883"/>
      <c r="CI68" s="883"/>
      <c r="CJ68" s="880"/>
      <c r="CK68" s="883"/>
      <c r="CL68" s="884"/>
      <c r="CM68" s="880"/>
      <c r="CN68" s="883"/>
      <c r="CO68" s="883"/>
      <c r="CP68" s="880"/>
      <c r="CQ68" s="883"/>
      <c r="CR68" s="883"/>
      <c r="CS68" s="880"/>
      <c r="CT68" s="883"/>
      <c r="CU68" s="883"/>
      <c r="CV68" s="880"/>
      <c r="CW68" s="883"/>
      <c r="CX68" s="883"/>
      <c r="CY68" s="880"/>
      <c r="CZ68" s="885"/>
      <c r="DA68" s="883"/>
      <c r="DB68" s="883"/>
      <c r="DC68" s="883"/>
      <c r="DD68" s="883"/>
      <c r="DE68" s="883"/>
      <c r="DF68" s="883"/>
      <c r="DG68" s="883"/>
      <c r="DH68" s="883"/>
      <c r="DI68" s="883"/>
      <c r="DJ68" s="883"/>
      <c r="DK68" s="883"/>
      <c r="DL68" s="883"/>
      <c r="DM68" s="886"/>
      <c r="DN68" s="880"/>
      <c r="DO68" s="883"/>
      <c r="DP68" s="883"/>
      <c r="DQ68" s="880"/>
      <c r="DR68" s="883"/>
      <c r="DS68" s="883"/>
      <c r="DT68" s="883"/>
      <c r="DU68" s="883"/>
      <c r="DV68" s="883"/>
      <c r="DW68" s="883"/>
      <c r="DX68" s="883"/>
      <c r="DY68" s="883"/>
      <c r="DZ68" s="631"/>
      <c r="EA68" s="631"/>
      <c r="EB68" s="632"/>
      <c r="EC68" s="744"/>
      <c r="ED68" s="744"/>
      <c r="EE68" s="744"/>
      <c r="EF68" s="744"/>
      <c r="EG68" s="744"/>
      <c r="EH68" s="744"/>
      <c r="EI68" s="744"/>
      <c r="EJ68" s="432"/>
      <c r="EK68" s="432"/>
    </row>
    <row r="69" spans="1:141" customFormat="1" ht="13.5" customHeight="1">
      <c r="A69" s="1021"/>
      <c r="B69" s="1009" t="s">
        <v>942</v>
      </c>
      <c r="C69" s="1010" t="s">
        <v>1170</v>
      </c>
      <c r="D69" s="260"/>
      <c r="E69" s="260"/>
      <c r="F69" s="260"/>
      <c r="G69" s="413"/>
      <c r="H69" s="414"/>
      <c r="I69" s="414"/>
      <c r="J69" s="415"/>
      <c r="K69" s="414"/>
      <c r="L69" s="414"/>
      <c r="M69" s="415"/>
      <c r="N69" s="414"/>
      <c r="O69" s="414"/>
      <c r="P69" s="415"/>
      <c r="Q69" s="414"/>
      <c r="R69" s="414"/>
      <c r="S69" s="767">
        <f t="shared" si="23"/>
        <v>0</v>
      </c>
      <c r="T69" s="767">
        <f t="shared" si="24"/>
        <v>0</v>
      </c>
      <c r="U69" s="767">
        <f t="shared" si="25"/>
        <v>0</v>
      </c>
      <c r="V69" s="877"/>
      <c r="W69" s="768"/>
      <c r="X69" s="768"/>
      <c r="Y69" s="877"/>
      <c r="Z69" s="768"/>
      <c r="AA69" s="768"/>
      <c r="AB69" s="877"/>
      <c r="AC69" s="768"/>
      <c r="AD69" s="768"/>
      <c r="AE69" s="877"/>
      <c r="AF69" s="768"/>
      <c r="AG69" s="768"/>
      <c r="AH69" s="768"/>
      <c r="AI69" s="768"/>
      <c r="AJ69" s="768"/>
      <c r="AK69" s="877"/>
      <c r="AL69" s="768"/>
      <c r="AM69" s="768"/>
      <c r="AN69" s="877"/>
      <c r="AO69" s="768"/>
      <c r="AP69" s="768"/>
      <c r="AQ69" s="877"/>
      <c r="AR69" s="768"/>
      <c r="AS69" s="768"/>
      <c r="AT69" s="877"/>
      <c r="AU69" s="768"/>
      <c r="AV69" s="768"/>
      <c r="AW69" s="877"/>
      <c r="AX69" s="768"/>
      <c r="AY69" s="768"/>
      <c r="AZ69" s="768"/>
      <c r="BA69" s="768"/>
      <c r="BB69" s="768"/>
      <c r="BC69" s="877"/>
      <c r="BD69" s="768"/>
      <c r="BE69" s="768"/>
      <c r="BF69" s="877"/>
      <c r="BG69" s="768"/>
      <c r="BH69" s="768"/>
      <c r="BI69" s="768"/>
      <c r="BJ69" s="768"/>
      <c r="BK69" s="768"/>
      <c r="BL69" s="877"/>
      <c r="BM69" s="768"/>
      <c r="BN69" s="768"/>
      <c r="BO69" s="877"/>
      <c r="BP69" s="768"/>
      <c r="BQ69" s="768"/>
      <c r="BR69" s="877"/>
      <c r="BS69" s="768"/>
      <c r="BT69" s="768"/>
      <c r="BU69" s="877"/>
      <c r="BV69" s="768"/>
      <c r="BW69" s="768"/>
      <c r="BX69" s="768"/>
      <c r="BY69" s="768"/>
      <c r="BZ69" s="768"/>
      <c r="CA69" s="768"/>
      <c r="CB69" s="768"/>
      <c r="CC69" s="768"/>
      <c r="CD69" s="877"/>
      <c r="CE69" s="768"/>
      <c r="CF69" s="768"/>
      <c r="CG69" s="768"/>
      <c r="CH69" s="768"/>
      <c r="CI69" s="768"/>
      <c r="CJ69" s="877"/>
      <c r="CK69" s="768"/>
      <c r="CL69" s="769"/>
      <c r="CM69" s="877"/>
      <c r="CN69" s="768"/>
      <c r="CO69" s="768"/>
      <c r="CP69" s="877"/>
      <c r="CQ69" s="768"/>
      <c r="CR69" s="768"/>
      <c r="CS69" s="877"/>
      <c r="CT69" s="768"/>
      <c r="CU69" s="768"/>
      <c r="CV69" s="877"/>
      <c r="CW69" s="768"/>
      <c r="CX69" s="768"/>
      <c r="CY69" s="877"/>
      <c r="CZ69" s="770"/>
      <c r="DA69" s="768"/>
      <c r="DB69" s="768"/>
      <c r="DC69" s="768"/>
      <c r="DD69" s="768"/>
      <c r="DE69" s="768"/>
      <c r="DF69" s="768"/>
      <c r="DG69" s="768"/>
      <c r="DH69" s="768"/>
      <c r="DI69" s="768"/>
      <c r="DJ69" s="768"/>
      <c r="DK69" s="768"/>
      <c r="DL69" s="768"/>
      <c r="DM69" s="771"/>
      <c r="DN69" s="877"/>
      <c r="DO69" s="768"/>
      <c r="DP69" s="768"/>
      <c r="DQ69" s="877"/>
      <c r="DR69" s="768"/>
      <c r="DS69" s="768"/>
      <c r="DT69" s="768"/>
      <c r="DU69" s="768"/>
      <c r="DV69" s="768"/>
      <c r="DW69" s="768"/>
      <c r="DX69" s="768"/>
      <c r="DY69" s="768"/>
      <c r="DZ69" s="767"/>
      <c r="EA69" s="767"/>
      <c r="EB69" s="767"/>
      <c r="EC69" s="744"/>
      <c r="ED69" s="744"/>
      <c r="EE69" s="744"/>
      <c r="EF69" s="744"/>
      <c r="EG69" s="744"/>
      <c r="EH69" s="744"/>
      <c r="EI69" s="744"/>
      <c r="EJ69" s="432"/>
      <c r="EK69" s="432"/>
    </row>
    <row r="70" spans="1:141" customFormat="1" ht="13.5" customHeight="1">
      <c r="A70" s="1022"/>
      <c r="B70" s="1011" t="s">
        <v>943</v>
      </c>
      <c r="C70" s="1012" t="s">
        <v>1171</v>
      </c>
      <c r="D70" s="260"/>
      <c r="E70" s="260"/>
      <c r="F70" s="260"/>
      <c r="G70" s="421"/>
      <c r="H70" s="414"/>
      <c r="I70" s="414"/>
      <c r="J70" s="422"/>
      <c r="K70" s="414"/>
      <c r="L70" s="414"/>
      <c r="M70" s="422"/>
      <c r="N70" s="414"/>
      <c r="O70" s="414"/>
      <c r="P70" s="422"/>
      <c r="Q70" s="414"/>
      <c r="R70" s="414"/>
      <c r="S70" s="736">
        <f t="shared" si="23"/>
        <v>0</v>
      </c>
      <c r="T70" s="736">
        <f t="shared" si="24"/>
        <v>0</v>
      </c>
      <c r="U70" s="736">
        <f t="shared" si="25"/>
        <v>0</v>
      </c>
      <c r="V70" s="629"/>
      <c r="W70" s="740"/>
      <c r="X70" s="740"/>
      <c r="Y70" s="629"/>
      <c r="Z70" s="740"/>
      <c r="AA70" s="740"/>
      <c r="AB70" s="629"/>
      <c r="AC70" s="740"/>
      <c r="AD70" s="740"/>
      <c r="AE70" s="629"/>
      <c r="AF70" s="740"/>
      <c r="AG70" s="740"/>
      <c r="AH70" s="740"/>
      <c r="AI70" s="740"/>
      <c r="AJ70" s="740"/>
      <c r="AK70" s="629"/>
      <c r="AL70" s="740"/>
      <c r="AM70" s="740"/>
      <c r="AN70" s="629"/>
      <c r="AO70" s="740"/>
      <c r="AP70" s="740"/>
      <c r="AQ70" s="629"/>
      <c r="AR70" s="740"/>
      <c r="AS70" s="740"/>
      <c r="AT70" s="629"/>
      <c r="AU70" s="740"/>
      <c r="AV70" s="740"/>
      <c r="AW70" s="629"/>
      <c r="AX70" s="740"/>
      <c r="AY70" s="740"/>
      <c r="AZ70" s="740"/>
      <c r="BA70" s="740"/>
      <c r="BB70" s="740"/>
      <c r="BC70" s="629"/>
      <c r="BD70" s="740"/>
      <c r="BE70" s="740"/>
      <c r="BF70" s="629"/>
      <c r="BG70" s="740"/>
      <c r="BH70" s="740"/>
      <c r="BI70" s="740"/>
      <c r="BJ70" s="740"/>
      <c r="BK70" s="740"/>
      <c r="BL70" s="629"/>
      <c r="BM70" s="740"/>
      <c r="BN70" s="740"/>
      <c r="BO70" s="629"/>
      <c r="BP70" s="740"/>
      <c r="BQ70" s="740"/>
      <c r="BR70" s="629"/>
      <c r="BS70" s="740"/>
      <c r="BT70" s="740"/>
      <c r="BU70" s="629"/>
      <c r="BV70" s="740"/>
      <c r="BW70" s="740"/>
      <c r="BX70" s="740"/>
      <c r="BY70" s="740"/>
      <c r="BZ70" s="740"/>
      <c r="CA70" s="740"/>
      <c r="CB70" s="740"/>
      <c r="CC70" s="740"/>
      <c r="CD70" s="629"/>
      <c r="CE70" s="740"/>
      <c r="CF70" s="740"/>
      <c r="CG70" s="740"/>
      <c r="CH70" s="740"/>
      <c r="CI70" s="740"/>
      <c r="CJ70" s="629"/>
      <c r="CK70" s="740"/>
      <c r="CL70" s="741"/>
      <c r="CM70" s="629"/>
      <c r="CN70" s="740"/>
      <c r="CO70" s="740"/>
      <c r="CP70" s="629"/>
      <c r="CQ70" s="740"/>
      <c r="CR70" s="740"/>
      <c r="CS70" s="629"/>
      <c r="CT70" s="740"/>
      <c r="CU70" s="740"/>
      <c r="CV70" s="629"/>
      <c r="CW70" s="740"/>
      <c r="CX70" s="740"/>
      <c r="CY70" s="629"/>
      <c r="CZ70" s="742"/>
      <c r="DA70" s="740"/>
      <c r="DB70" s="740"/>
      <c r="DC70" s="740"/>
      <c r="DD70" s="740"/>
      <c r="DE70" s="740"/>
      <c r="DF70" s="740"/>
      <c r="DG70" s="740"/>
      <c r="DH70" s="740"/>
      <c r="DI70" s="740"/>
      <c r="DJ70" s="740"/>
      <c r="DK70" s="740"/>
      <c r="DL70" s="740"/>
      <c r="DM70" s="743"/>
      <c r="DN70" s="629"/>
      <c r="DO70" s="740"/>
      <c r="DP70" s="740"/>
      <c r="DQ70" s="629"/>
      <c r="DR70" s="740"/>
      <c r="DS70" s="740"/>
      <c r="DT70" s="740"/>
      <c r="DU70" s="740"/>
      <c r="DV70" s="740"/>
      <c r="DW70" s="740"/>
      <c r="DX70" s="740"/>
      <c r="DY70" s="740"/>
      <c r="DZ70" s="736"/>
      <c r="EA70" s="736"/>
      <c r="EB70" s="736"/>
      <c r="EC70" s="744"/>
      <c r="ED70" s="744"/>
      <c r="EE70" s="744"/>
      <c r="EF70" s="744"/>
      <c r="EG70" s="744"/>
      <c r="EH70" s="744"/>
      <c r="EI70" s="744"/>
      <c r="EJ70" s="432"/>
      <c r="EK70" s="432"/>
    </row>
    <row r="71" spans="1:141" customFormat="1" ht="13.5" customHeight="1">
      <c r="A71" s="1022"/>
      <c r="B71" s="1011" t="s">
        <v>1172</v>
      </c>
      <c r="C71" s="1012" t="s">
        <v>1173</v>
      </c>
      <c r="D71" s="441"/>
      <c r="E71" s="441"/>
      <c r="F71" s="441"/>
      <c r="G71" s="413"/>
      <c r="H71" s="414"/>
      <c r="I71" s="414"/>
      <c r="J71" s="415"/>
      <c r="K71" s="414"/>
      <c r="L71" s="414"/>
      <c r="M71" s="415"/>
      <c r="N71" s="414"/>
      <c r="O71" s="414"/>
      <c r="P71" s="415"/>
      <c r="Q71" s="414"/>
      <c r="R71" s="414"/>
      <c r="S71" s="736">
        <f t="shared" si="23"/>
        <v>0</v>
      </c>
      <c r="T71" s="736">
        <f t="shared" si="24"/>
        <v>0</v>
      </c>
      <c r="U71" s="736">
        <f t="shared" si="25"/>
        <v>0</v>
      </c>
      <c r="V71" s="629"/>
      <c r="W71" s="740"/>
      <c r="X71" s="740"/>
      <c r="Y71" s="629"/>
      <c r="Z71" s="740"/>
      <c r="AA71" s="740"/>
      <c r="AB71" s="629"/>
      <c r="AC71" s="740"/>
      <c r="AD71" s="740"/>
      <c r="AE71" s="629"/>
      <c r="AF71" s="740"/>
      <c r="AG71" s="740"/>
      <c r="AH71" s="740"/>
      <c r="AI71" s="740"/>
      <c r="AJ71" s="740"/>
      <c r="AK71" s="629"/>
      <c r="AL71" s="740"/>
      <c r="AM71" s="740"/>
      <c r="AN71" s="629"/>
      <c r="AO71" s="740"/>
      <c r="AP71" s="740"/>
      <c r="AQ71" s="629"/>
      <c r="AR71" s="740"/>
      <c r="AS71" s="740"/>
      <c r="AT71" s="629"/>
      <c r="AU71" s="740"/>
      <c r="AV71" s="740"/>
      <c r="AW71" s="629"/>
      <c r="AX71" s="740"/>
      <c r="AY71" s="740"/>
      <c r="AZ71" s="740"/>
      <c r="BA71" s="740"/>
      <c r="BB71" s="740"/>
      <c r="BC71" s="629"/>
      <c r="BD71" s="740"/>
      <c r="BE71" s="740"/>
      <c r="BF71" s="629"/>
      <c r="BG71" s="740"/>
      <c r="BH71" s="740"/>
      <c r="BI71" s="740"/>
      <c r="BJ71" s="740"/>
      <c r="BK71" s="740"/>
      <c r="BL71" s="629"/>
      <c r="BM71" s="740"/>
      <c r="BN71" s="740"/>
      <c r="BO71" s="629"/>
      <c r="BP71" s="740"/>
      <c r="BQ71" s="740"/>
      <c r="BR71" s="629"/>
      <c r="BS71" s="740"/>
      <c r="BT71" s="740"/>
      <c r="BU71" s="629"/>
      <c r="BV71" s="740"/>
      <c r="BW71" s="740"/>
      <c r="BX71" s="740"/>
      <c r="BY71" s="740"/>
      <c r="BZ71" s="740"/>
      <c r="CA71" s="740"/>
      <c r="CB71" s="740"/>
      <c r="CC71" s="740"/>
      <c r="CD71" s="629"/>
      <c r="CE71" s="740"/>
      <c r="CF71" s="740"/>
      <c r="CG71" s="740"/>
      <c r="CH71" s="740"/>
      <c r="CI71" s="740"/>
      <c r="CJ71" s="629"/>
      <c r="CK71" s="740"/>
      <c r="CL71" s="741"/>
      <c r="CM71" s="629"/>
      <c r="CN71" s="740"/>
      <c r="CO71" s="740"/>
      <c r="CP71" s="629"/>
      <c r="CQ71" s="740"/>
      <c r="CR71" s="740"/>
      <c r="CS71" s="629"/>
      <c r="CT71" s="740"/>
      <c r="CU71" s="740"/>
      <c r="CV71" s="629"/>
      <c r="CW71" s="740"/>
      <c r="CX71" s="740"/>
      <c r="CY71" s="629"/>
      <c r="CZ71" s="742"/>
      <c r="DA71" s="740"/>
      <c r="DB71" s="740"/>
      <c r="DC71" s="740"/>
      <c r="DD71" s="740"/>
      <c r="DE71" s="740"/>
      <c r="DF71" s="740"/>
      <c r="DG71" s="740"/>
      <c r="DH71" s="740"/>
      <c r="DI71" s="740"/>
      <c r="DJ71" s="740"/>
      <c r="DK71" s="740"/>
      <c r="DL71" s="740"/>
      <c r="DM71" s="743"/>
      <c r="DN71" s="629"/>
      <c r="DO71" s="740"/>
      <c r="DP71" s="740"/>
      <c r="DQ71" s="629"/>
      <c r="DR71" s="740"/>
      <c r="DS71" s="740"/>
      <c r="DT71" s="740"/>
      <c r="DU71" s="740"/>
      <c r="DV71" s="740"/>
      <c r="DW71" s="740"/>
      <c r="DX71" s="740"/>
      <c r="DY71" s="740"/>
      <c r="DZ71" s="736"/>
      <c r="EA71" s="736"/>
      <c r="EB71" s="736"/>
      <c r="EC71" s="744"/>
      <c r="ED71" s="744"/>
      <c r="EE71" s="744"/>
      <c r="EF71" s="744"/>
      <c r="EG71" s="744"/>
      <c r="EH71" s="744"/>
      <c r="EI71" s="744"/>
      <c r="EJ71" s="432"/>
      <c r="EK71" s="432"/>
    </row>
    <row r="72" spans="1:141" customFormat="1" ht="20.25" customHeight="1" thickBot="1">
      <c r="A72" s="1020"/>
      <c r="B72" s="1014" t="s">
        <v>1174</v>
      </c>
      <c r="C72" s="1015" t="s">
        <v>1175</v>
      </c>
      <c r="D72" s="442"/>
      <c r="E72" s="442"/>
      <c r="F72" s="442"/>
      <c r="G72" s="413"/>
      <c r="H72" s="414"/>
      <c r="I72" s="414"/>
      <c r="J72" s="415"/>
      <c r="K72" s="414"/>
      <c r="L72" s="414"/>
      <c r="M72" s="415"/>
      <c r="N72" s="414"/>
      <c r="O72" s="414"/>
      <c r="P72" s="415"/>
      <c r="Q72" s="414"/>
      <c r="R72" s="414"/>
      <c r="S72" s="876">
        <f t="shared" si="23"/>
        <v>0</v>
      </c>
      <c r="T72" s="876">
        <f t="shared" si="24"/>
        <v>0</v>
      </c>
      <c r="U72" s="876">
        <f t="shared" si="25"/>
        <v>0</v>
      </c>
      <c r="V72" s="630"/>
      <c r="W72" s="782"/>
      <c r="X72" s="782"/>
      <c r="Y72" s="630"/>
      <c r="Z72" s="782"/>
      <c r="AA72" s="782"/>
      <c r="AB72" s="630"/>
      <c r="AC72" s="782"/>
      <c r="AD72" s="782"/>
      <c r="AE72" s="630"/>
      <c r="AF72" s="782"/>
      <c r="AG72" s="782"/>
      <c r="AH72" s="782"/>
      <c r="AI72" s="782"/>
      <c r="AJ72" s="782"/>
      <c r="AK72" s="630"/>
      <c r="AL72" s="782"/>
      <c r="AM72" s="782"/>
      <c r="AN72" s="630"/>
      <c r="AO72" s="782"/>
      <c r="AP72" s="782"/>
      <c r="AQ72" s="630"/>
      <c r="AR72" s="782"/>
      <c r="AS72" s="782"/>
      <c r="AT72" s="630"/>
      <c r="AU72" s="782"/>
      <c r="AV72" s="782"/>
      <c r="AW72" s="630"/>
      <c r="AX72" s="782"/>
      <c r="AY72" s="782"/>
      <c r="AZ72" s="782"/>
      <c r="BA72" s="782"/>
      <c r="BB72" s="782"/>
      <c r="BC72" s="630"/>
      <c r="BD72" s="782"/>
      <c r="BE72" s="782"/>
      <c r="BF72" s="630"/>
      <c r="BG72" s="782"/>
      <c r="BH72" s="782"/>
      <c r="BI72" s="782"/>
      <c r="BJ72" s="782"/>
      <c r="BK72" s="782"/>
      <c r="BL72" s="630"/>
      <c r="BM72" s="782"/>
      <c r="BN72" s="782"/>
      <c r="BO72" s="630"/>
      <c r="BP72" s="782"/>
      <c r="BQ72" s="782"/>
      <c r="BR72" s="630"/>
      <c r="BS72" s="782"/>
      <c r="BT72" s="782"/>
      <c r="BU72" s="630"/>
      <c r="BV72" s="782"/>
      <c r="BW72" s="782"/>
      <c r="BX72" s="782"/>
      <c r="BY72" s="782"/>
      <c r="BZ72" s="782"/>
      <c r="CA72" s="782"/>
      <c r="CB72" s="782"/>
      <c r="CC72" s="782"/>
      <c r="CD72" s="630"/>
      <c r="CE72" s="782"/>
      <c r="CF72" s="782"/>
      <c r="CG72" s="782"/>
      <c r="CH72" s="782"/>
      <c r="CI72" s="782"/>
      <c r="CJ72" s="630"/>
      <c r="CK72" s="782"/>
      <c r="CL72" s="784"/>
      <c r="CM72" s="630"/>
      <c r="CN72" s="782"/>
      <c r="CO72" s="782"/>
      <c r="CP72" s="630"/>
      <c r="CQ72" s="782"/>
      <c r="CR72" s="782"/>
      <c r="CS72" s="630"/>
      <c r="CT72" s="782"/>
      <c r="CU72" s="782"/>
      <c r="CV72" s="630"/>
      <c r="CW72" s="782"/>
      <c r="CX72" s="782"/>
      <c r="CY72" s="630"/>
      <c r="CZ72" s="785"/>
      <c r="DA72" s="782"/>
      <c r="DB72" s="782"/>
      <c r="DC72" s="782"/>
      <c r="DD72" s="782"/>
      <c r="DE72" s="782"/>
      <c r="DF72" s="782"/>
      <c r="DG72" s="782"/>
      <c r="DH72" s="782"/>
      <c r="DI72" s="782"/>
      <c r="DJ72" s="782"/>
      <c r="DK72" s="782"/>
      <c r="DL72" s="782"/>
      <c r="DM72" s="786"/>
      <c r="DN72" s="630"/>
      <c r="DO72" s="782"/>
      <c r="DP72" s="782"/>
      <c r="DQ72" s="630"/>
      <c r="DR72" s="782"/>
      <c r="DS72" s="782"/>
      <c r="DT72" s="782"/>
      <c r="DU72" s="782"/>
      <c r="DV72" s="782"/>
      <c r="DW72" s="782"/>
      <c r="DX72" s="782"/>
      <c r="DY72" s="782"/>
      <c r="DZ72" s="876"/>
      <c r="EA72" s="876"/>
      <c r="EB72" s="876"/>
      <c r="EC72" s="744"/>
      <c r="ED72" s="744"/>
      <c r="EE72" s="744"/>
      <c r="EF72" s="744"/>
      <c r="EG72" s="744"/>
      <c r="EH72" s="744"/>
      <c r="EI72" s="744"/>
      <c r="EJ72" s="432"/>
      <c r="EK72" s="432"/>
    </row>
    <row r="73" spans="1:141" customFormat="1" ht="21" customHeight="1" thickBot="1">
      <c r="A73" s="1026"/>
      <c r="B73" s="1027" t="s">
        <v>1176</v>
      </c>
      <c r="C73" s="1017" t="s">
        <v>1177</v>
      </c>
      <c r="D73" s="442"/>
      <c r="E73" s="442"/>
      <c r="F73" s="442"/>
      <c r="G73" s="413"/>
      <c r="H73" s="414"/>
      <c r="I73" s="414"/>
      <c r="J73" s="415"/>
      <c r="K73" s="414"/>
      <c r="L73" s="414"/>
      <c r="M73" s="415"/>
      <c r="N73" s="414"/>
      <c r="O73" s="414"/>
      <c r="P73" s="415"/>
      <c r="Q73" s="414"/>
      <c r="R73" s="416"/>
      <c r="S73" s="873">
        <f t="shared" si="23"/>
        <v>0</v>
      </c>
      <c r="T73" s="631">
        <f t="shared" si="24"/>
        <v>0</v>
      </c>
      <c r="U73" s="631">
        <f t="shared" si="25"/>
        <v>0</v>
      </c>
      <c r="V73" s="880"/>
      <c r="W73" s="883"/>
      <c r="X73" s="883"/>
      <c r="Y73" s="880"/>
      <c r="Z73" s="883"/>
      <c r="AA73" s="883"/>
      <c r="AB73" s="880"/>
      <c r="AC73" s="883"/>
      <c r="AD73" s="883"/>
      <c r="AE73" s="880"/>
      <c r="AF73" s="883"/>
      <c r="AG73" s="883"/>
      <c r="AH73" s="883"/>
      <c r="AI73" s="883"/>
      <c r="AJ73" s="883"/>
      <c r="AK73" s="880"/>
      <c r="AL73" s="883"/>
      <c r="AM73" s="883"/>
      <c r="AN73" s="880"/>
      <c r="AO73" s="883"/>
      <c r="AP73" s="883"/>
      <c r="AQ73" s="880"/>
      <c r="AR73" s="883"/>
      <c r="AS73" s="883"/>
      <c r="AT73" s="880"/>
      <c r="AU73" s="883"/>
      <c r="AV73" s="883"/>
      <c r="AW73" s="880"/>
      <c r="AX73" s="883"/>
      <c r="AY73" s="883"/>
      <c r="AZ73" s="883"/>
      <c r="BA73" s="883"/>
      <c r="BB73" s="883"/>
      <c r="BC73" s="880"/>
      <c r="BD73" s="883"/>
      <c r="BE73" s="883"/>
      <c r="BF73" s="880"/>
      <c r="BG73" s="883"/>
      <c r="BH73" s="883"/>
      <c r="BI73" s="883"/>
      <c r="BJ73" s="883"/>
      <c r="BK73" s="883"/>
      <c r="BL73" s="880"/>
      <c r="BM73" s="883"/>
      <c r="BN73" s="883"/>
      <c r="BO73" s="880"/>
      <c r="BP73" s="883"/>
      <c r="BQ73" s="883"/>
      <c r="BR73" s="880"/>
      <c r="BS73" s="883"/>
      <c r="BT73" s="883"/>
      <c r="BU73" s="880"/>
      <c r="BV73" s="883"/>
      <c r="BW73" s="883"/>
      <c r="BX73" s="883"/>
      <c r="BY73" s="883"/>
      <c r="BZ73" s="883"/>
      <c r="CA73" s="883"/>
      <c r="CB73" s="883"/>
      <c r="CC73" s="883"/>
      <c r="CD73" s="880"/>
      <c r="CE73" s="883"/>
      <c r="CF73" s="883"/>
      <c r="CG73" s="883"/>
      <c r="CH73" s="883"/>
      <c r="CI73" s="883"/>
      <c r="CJ73" s="880"/>
      <c r="CK73" s="883"/>
      <c r="CL73" s="884"/>
      <c r="CM73" s="880"/>
      <c r="CN73" s="883"/>
      <c r="CO73" s="883"/>
      <c r="CP73" s="880"/>
      <c r="CQ73" s="883"/>
      <c r="CR73" s="883"/>
      <c r="CS73" s="880"/>
      <c r="CT73" s="883"/>
      <c r="CU73" s="883"/>
      <c r="CV73" s="880"/>
      <c r="CW73" s="883"/>
      <c r="CX73" s="883"/>
      <c r="CY73" s="880"/>
      <c r="CZ73" s="885"/>
      <c r="DA73" s="883"/>
      <c r="DB73" s="883"/>
      <c r="DC73" s="883"/>
      <c r="DD73" s="883"/>
      <c r="DE73" s="883"/>
      <c r="DF73" s="883"/>
      <c r="DG73" s="883"/>
      <c r="DH73" s="883"/>
      <c r="DI73" s="883"/>
      <c r="DJ73" s="883"/>
      <c r="DK73" s="883"/>
      <c r="DL73" s="883"/>
      <c r="DM73" s="886"/>
      <c r="DN73" s="880"/>
      <c r="DO73" s="883"/>
      <c r="DP73" s="883"/>
      <c r="DQ73" s="880"/>
      <c r="DR73" s="883"/>
      <c r="DS73" s="883"/>
      <c r="DT73" s="883"/>
      <c r="DU73" s="883"/>
      <c r="DV73" s="883"/>
      <c r="DW73" s="883"/>
      <c r="DX73" s="883"/>
      <c r="DY73" s="883"/>
      <c r="DZ73" s="631"/>
      <c r="EA73" s="631"/>
      <c r="EB73" s="632"/>
      <c r="EC73" s="744"/>
      <c r="ED73" s="744"/>
      <c r="EE73" s="744"/>
      <c r="EF73" s="744"/>
      <c r="EG73" s="744"/>
      <c r="EH73" s="744"/>
      <c r="EI73" s="744"/>
      <c r="EJ73" s="432"/>
      <c r="EK73" s="432"/>
    </row>
    <row r="74" spans="1:141" customFormat="1" ht="13.5" customHeight="1">
      <c r="A74" s="1021"/>
      <c r="B74" s="1009" t="s">
        <v>1178</v>
      </c>
      <c r="C74" s="1010" t="s">
        <v>1179</v>
      </c>
      <c r="D74" s="442"/>
      <c r="E74" s="442"/>
      <c r="F74" s="442"/>
      <c r="G74" s="413"/>
      <c r="H74" s="414"/>
      <c r="I74" s="414"/>
      <c r="J74" s="415"/>
      <c r="K74" s="414"/>
      <c r="L74" s="414"/>
      <c r="M74" s="415"/>
      <c r="N74" s="414"/>
      <c r="O74" s="414"/>
      <c r="P74" s="415"/>
      <c r="Q74" s="414"/>
      <c r="R74" s="414"/>
      <c r="S74" s="767">
        <f t="shared" si="23"/>
        <v>0</v>
      </c>
      <c r="T74" s="767">
        <f t="shared" si="24"/>
        <v>0</v>
      </c>
      <c r="U74" s="767">
        <f t="shared" si="25"/>
        <v>0</v>
      </c>
      <c r="V74" s="877"/>
      <c r="W74" s="768"/>
      <c r="X74" s="768"/>
      <c r="Y74" s="877"/>
      <c r="Z74" s="768"/>
      <c r="AA74" s="768"/>
      <c r="AB74" s="877"/>
      <c r="AC74" s="768"/>
      <c r="AD74" s="768"/>
      <c r="AE74" s="877"/>
      <c r="AF74" s="768"/>
      <c r="AG74" s="768"/>
      <c r="AH74" s="768"/>
      <c r="AI74" s="768"/>
      <c r="AJ74" s="768"/>
      <c r="AK74" s="877"/>
      <c r="AL74" s="768"/>
      <c r="AM74" s="768"/>
      <c r="AN74" s="877"/>
      <c r="AO74" s="768"/>
      <c r="AP74" s="768"/>
      <c r="AQ74" s="877"/>
      <c r="AR74" s="768"/>
      <c r="AS74" s="768"/>
      <c r="AT74" s="877"/>
      <c r="AU74" s="768"/>
      <c r="AV74" s="768"/>
      <c r="AW74" s="877"/>
      <c r="AX74" s="768"/>
      <c r="AY74" s="768"/>
      <c r="AZ74" s="768"/>
      <c r="BA74" s="768"/>
      <c r="BB74" s="768"/>
      <c r="BC74" s="877"/>
      <c r="BD74" s="768"/>
      <c r="BE74" s="768"/>
      <c r="BF74" s="877"/>
      <c r="BG74" s="768"/>
      <c r="BH74" s="768"/>
      <c r="BI74" s="768"/>
      <c r="BJ74" s="768"/>
      <c r="BK74" s="768"/>
      <c r="BL74" s="877"/>
      <c r="BM74" s="768"/>
      <c r="BN74" s="768"/>
      <c r="BO74" s="877"/>
      <c r="BP74" s="768"/>
      <c r="BQ74" s="768"/>
      <c r="BR74" s="877"/>
      <c r="BS74" s="768"/>
      <c r="BT74" s="768"/>
      <c r="BU74" s="877"/>
      <c r="BV74" s="768"/>
      <c r="BW74" s="768"/>
      <c r="BX74" s="768"/>
      <c r="BY74" s="768"/>
      <c r="BZ74" s="768"/>
      <c r="CA74" s="768"/>
      <c r="CB74" s="768"/>
      <c r="CC74" s="768"/>
      <c r="CD74" s="877"/>
      <c r="CE74" s="768"/>
      <c r="CF74" s="768"/>
      <c r="CG74" s="768"/>
      <c r="CH74" s="768"/>
      <c r="CI74" s="768"/>
      <c r="CJ74" s="877"/>
      <c r="CK74" s="768"/>
      <c r="CL74" s="769"/>
      <c r="CM74" s="877"/>
      <c r="CN74" s="768"/>
      <c r="CO74" s="768"/>
      <c r="CP74" s="877"/>
      <c r="CQ74" s="768"/>
      <c r="CR74" s="768"/>
      <c r="CS74" s="877"/>
      <c r="CT74" s="768"/>
      <c r="CU74" s="768"/>
      <c r="CV74" s="877"/>
      <c r="CW74" s="768"/>
      <c r="CX74" s="768"/>
      <c r="CY74" s="877"/>
      <c r="CZ74" s="770"/>
      <c r="DA74" s="768"/>
      <c r="DB74" s="768"/>
      <c r="DC74" s="768"/>
      <c r="DD74" s="768"/>
      <c r="DE74" s="768"/>
      <c r="DF74" s="768"/>
      <c r="DG74" s="768"/>
      <c r="DH74" s="768"/>
      <c r="DI74" s="768"/>
      <c r="DJ74" s="768"/>
      <c r="DK74" s="768"/>
      <c r="DL74" s="768"/>
      <c r="DM74" s="771"/>
      <c r="DN74" s="877"/>
      <c r="DO74" s="768"/>
      <c r="DP74" s="768"/>
      <c r="DQ74" s="877"/>
      <c r="DR74" s="768"/>
      <c r="DS74" s="768"/>
      <c r="DT74" s="768"/>
      <c r="DU74" s="768"/>
      <c r="DV74" s="768"/>
      <c r="DW74" s="768"/>
      <c r="DX74" s="768"/>
      <c r="DY74" s="768"/>
      <c r="DZ74" s="767"/>
      <c r="EA74" s="767"/>
      <c r="EB74" s="767"/>
      <c r="EC74" s="744"/>
      <c r="ED74" s="744"/>
      <c r="EE74" s="744"/>
      <c r="EF74" s="744"/>
      <c r="EG74" s="744"/>
      <c r="EH74" s="744"/>
      <c r="EI74" s="744"/>
      <c r="EJ74" s="432"/>
      <c r="EK74" s="432"/>
    </row>
    <row r="75" spans="1:141" customFormat="1" ht="13.5" customHeight="1" thickBot="1">
      <c r="A75" s="1020"/>
      <c r="B75" s="1014" t="s">
        <v>1180</v>
      </c>
      <c r="C75" s="1015" t="s">
        <v>1181</v>
      </c>
      <c r="D75" s="443"/>
      <c r="E75" s="443"/>
      <c r="F75" s="443"/>
      <c r="G75" s="413"/>
      <c r="H75" s="414"/>
      <c r="I75" s="414"/>
      <c r="J75" s="415"/>
      <c r="K75" s="414"/>
      <c r="L75" s="414"/>
      <c r="M75" s="415"/>
      <c r="N75" s="414"/>
      <c r="O75" s="414"/>
      <c r="P75" s="415"/>
      <c r="Q75" s="414"/>
      <c r="R75" s="414"/>
      <c r="S75" s="876">
        <f t="shared" si="23"/>
        <v>0</v>
      </c>
      <c r="T75" s="876">
        <f t="shared" si="24"/>
        <v>0</v>
      </c>
      <c r="U75" s="876">
        <f t="shared" si="25"/>
        <v>0</v>
      </c>
      <c r="V75" s="630"/>
      <c r="W75" s="782"/>
      <c r="X75" s="782"/>
      <c r="Y75" s="630"/>
      <c r="Z75" s="782"/>
      <c r="AA75" s="782"/>
      <c r="AB75" s="630"/>
      <c r="AC75" s="782"/>
      <c r="AD75" s="782"/>
      <c r="AE75" s="630"/>
      <c r="AF75" s="782"/>
      <c r="AG75" s="782"/>
      <c r="AH75" s="782"/>
      <c r="AI75" s="782"/>
      <c r="AJ75" s="782"/>
      <c r="AK75" s="630"/>
      <c r="AL75" s="782"/>
      <c r="AM75" s="782"/>
      <c r="AN75" s="630"/>
      <c r="AO75" s="782"/>
      <c r="AP75" s="782"/>
      <c r="AQ75" s="630"/>
      <c r="AR75" s="782"/>
      <c r="AS75" s="782"/>
      <c r="AT75" s="630"/>
      <c r="AU75" s="782"/>
      <c r="AV75" s="782"/>
      <c r="AW75" s="630"/>
      <c r="AX75" s="782"/>
      <c r="AY75" s="782"/>
      <c r="AZ75" s="782"/>
      <c r="BA75" s="782"/>
      <c r="BB75" s="782"/>
      <c r="BC75" s="630"/>
      <c r="BD75" s="782"/>
      <c r="BE75" s="782"/>
      <c r="BF75" s="630"/>
      <c r="BG75" s="782"/>
      <c r="BH75" s="782"/>
      <c r="BI75" s="782"/>
      <c r="BJ75" s="782"/>
      <c r="BK75" s="782"/>
      <c r="BL75" s="630"/>
      <c r="BM75" s="782"/>
      <c r="BN75" s="782"/>
      <c r="BO75" s="630"/>
      <c r="BP75" s="782"/>
      <c r="BQ75" s="782"/>
      <c r="BR75" s="630"/>
      <c r="BS75" s="782"/>
      <c r="BT75" s="782"/>
      <c r="BU75" s="630"/>
      <c r="BV75" s="782"/>
      <c r="BW75" s="782"/>
      <c r="BX75" s="782"/>
      <c r="BY75" s="782"/>
      <c r="BZ75" s="782"/>
      <c r="CA75" s="782"/>
      <c r="CB75" s="782"/>
      <c r="CC75" s="782"/>
      <c r="CD75" s="630"/>
      <c r="CE75" s="782"/>
      <c r="CF75" s="782"/>
      <c r="CG75" s="782"/>
      <c r="CH75" s="782"/>
      <c r="CI75" s="782"/>
      <c r="CJ75" s="630"/>
      <c r="CK75" s="782"/>
      <c r="CL75" s="784"/>
      <c r="CM75" s="630"/>
      <c r="CN75" s="782"/>
      <c r="CO75" s="782"/>
      <c r="CP75" s="630"/>
      <c r="CQ75" s="782"/>
      <c r="CR75" s="782"/>
      <c r="CS75" s="630"/>
      <c r="CT75" s="782"/>
      <c r="CU75" s="782"/>
      <c r="CV75" s="630"/>
      <c r="CW75" s="782"/>
      <c r="CX75" s="782"/>
      <c r="CY75" s="630"/>
      <c r="CZ75" s="785"/>
      <c r="DA75" s="782"/>
      <c r="DB75" s="782"/>
      <c r="DC75" s="782"/>
      <c r="DD75" s="782"/>
      <c r="DE75" s="782"/>
      <c r="DF75" s="782"/>
      <c r="DG75" s="782"/>
      <c r="DH75" s="782"/>
      <c r="DI75" s="782"/>
      <c r="DJ75" s="782"/>
      <c r="DK75" s="782"/>
      <c r="DL75" s="782"/>
      <c r="DM75" s="786"/>
      <c r="DN75" s="630"/>
      <c r="DO75" s="782"/>
      <c r="DP75" s="782"/>
      <c r="DQ75" s="630"/>
      <c r="DR75" s="782"/>
      <c r="DS75" s="782"/>
      <c r="DT75" s="782"/>
      <c r="DU75" s="782"/>
      <c r="DV75" s="782"/>
      <c r="DW75" s="782"/>
      <c r="DX75" s="782"/>
      <c r="DY75" s="782"/>
      <c r="DZ75" s="876"/>
      <c r="EA75" s="876"/>
      <c r="EB75" s="876"/>
      <c r="EC75" s="744"/>
      <c r="ED75" s="744"/>
      <c r="EE75" s="744"/>
      <c r="EF75" s="744"/>
      <c r="EG75" s="744"/>
      <c r="EH75" s="744"/>
      <c r="EI75" s="744"/>
      <c r="EJ75" s="432"/>
      <c r="EK75" s="432"/>
    </row>
    <row r="76" spans="1:141" customFormat="1" ht="13.5" customHeight="1" thickBot="1">
      <c r="A76" s="1026"/>
      <c r="B76" s="1027" t="s">
        <v>1182</v>
      </c>
      <c r="C76" s="1017" t="s">
        <v>1183</v>
      </c>
      <c r="D76" s="443"/>
      <c r="E76" s="443"/>
      <c r="F76" s="443"/>
      <c r="G76" s="413"/>
      <c r="H76" s="414"/>
      <c r="I76" s="414"/>
      <c r="J76" s="415"/>
      <c r="K76" s="414"/>
      <c r="L76" s="414"/>
      <c r="M76" s="415"/>
      <c r="N76" s="414"/>
      <c r="O76" s="414"/>
      <c r="P76" s="415"/>
      <c r="Q76" s="414"/>
      <c r="R76" s="416"/>
      <c r="S76" s="873">
        <f t="shared" si="23"/>
        <v>0</v>
      </c>
      <c r="T76" s="631">
        <f t="shared" si="24"/>
        <v>0</v>
      </c>
      <c r="U76" s="631">
        <f t="shared" si="25"/>
        <v>0</v>
      </c>
      <c r="V76" s="880"/>
      <c r="W76" s="883"/>
      <c r="X76" s="883"/>
      <c r="Y76" s="880"/>
      <c r="Z76" s="883"/>
      <c r="AA76" s="883"/>
      <c r="AB76" s="880"/>
      <c r="AC76" s="883"/>
      <c r="AD76" s="883"/>
      <c r="AE76" s="880"/>
      <c r="AF76" s="883"/>
      <c r="AG76" s="883"/>
      <c r="AH76" s="883"/>
      <c r="AI76" s="883"/>
      <c r="AJ76" s="883"/>
      <c r="AK76" s="880"/>
      <c r="AL76" s="883"/>
      <c r="AM76" s="883"/>
      <c r="AN76" s="880"/>
      <c r="AO76" s="883"/>
      <c r="AP76" s="883"/>
      <c r="AQ76" s="880"/>
      <c r="AR76" s="883"/>
      <c r="AS76" s="883"/>
      <c r="AT76" s="880"/>
      <c r="AU76" s="883"/>
      <c r="AV76" s="883"/>
      <c r="AW76" s="880"/>
      <c r="AX76" s="883"/>
      <c r="AY76" s="883"/>
      <c r="AZ76" s="883"/>
      <c r="BA76" s="883"/>
      <c r="BB76" s="883"/>
      <c r="BC76" s="880"/>
      <c r="BD76" s="883"/>
      <c r="BE76" s="883"/>
      <c r="BF76" s="880"/>
      <c r="BG76" s="883"/>
      <c r="BH76" s="883"/>
      <c r="BI76" s="883"/>
      <c r="BJ76" s="883"/>
      <c r="BK76" s="883"/>
      <c r="BL76" s="880"/>
      <c r="BM76" s="883"/>
      <c r="BN76" s="883"/>
      <c r="BO76" s="880"/>
      <c r="BP76" s="883"/>
      <c r="BQ76" s="883"/>
      <c r="BR76" s="880"/>
      <c r="BS76" s="883"/>
      <c r="BT76" s="883"/>
      <c r="BU76" s="880"/>
      <c r="BV76" s="883"/>
      <c r="BW76" s="883"/>
      <c r="BX76" s="883"/>
      <c r="BY76" s="883"/>
      <c r="BZ76" s="883"/>
      <c r="CA76" s="883"/>
      <c r="CB76" s="883"/>
      <c r="CC76" s="883"/>
      <c r="CD76" s="880"/>
      <c r="CE76" s="883"/>
      <c r="CF76" s="883"/>
      <c r="CG76" s="883"/>
      <c r="CH76" s="883"/>
      <c r="CI76" s="883"/>
      <c r="CJ76" s="880"/>
      <c r="CK76" s="883"/>
      <c r="CL76" s="884"/>
      <c r="CM76" s="880"/>
      <c r="CN76" s="883"/>
      <c r="CO76" s="883"/>
      <c r="CP76" s="880"/>
      <c r="CQ76" s="883"/>
      <c r="CR76" s="883"/>
      <c r="CS76" s="880"/>
      <c r="CT76" s="883"/>
      <c r="CU76" s="883"/>
      <c r="CV76" s="880"/>
      <c r="CW76" s="883"/>
      <c r="CX76" s="883"/>
      <c r="CY76" s="880"/>
      <c r="CZ76" s="885"/>
      <c r="DA76" s="883"/>
      <c r="DB76" s="883"/>
      <c r="DC76" s="883"/>
      <c r="DD76" s="883"/>
      <c r="DE76" s="883"/>
      <c r="DF76" s="883"/>
      <c r="DG76" s="883"/>
      <c r="DH76" s="883"/>
      <c r="DI76" s="883"/>
      <c r="DJ76" s="883"/>
      <c r="DK76" s="883"/>
      <c r="DL76" s="883"/>
      <c r="DM76" s="886"/>
      <c r="DN76" s="880"/>
      <c r="DO76" s="883"/>
      <c r="DP76" s="883"/>
      <c r="DQ76" s="880"/>
      <c r="DR76" s="883"/>
      <c r="DS76" s="883"/>
      <c r="DT76" s="883"/>
      <c r="DU76" s="883"/>
      <c r="DV76" s="883"/>
      <c r="DW76" s="883"/>
      <c r="DX76" s="883"/>
      <c r="DY76" s="883"/>
      <c r="DZ76" s="631"/>
      <c r="EA76" s="631"/>
      <c r="EB76" s="632"/>
      <c r="EC76" s="744"/>
      <c r="ED76" s="744"/>
      <c r="EE76" s="744"/>
      <c r="EF76" s="744"/>
      <c r="EG76" s="744"/>
      <c r="EH76" s="744"/>
      <c r="EI76" s="744"/>
      <c r="EJ76" s="432"/>
      <c r="EK76" s="432"/>
    </row>
    <row r="77" spans="1:141" customFormat="1" ht="13.5" customHeight="1">
      <c r="A77" s="1021"/>
      <c r="B77" s="1009" t="s">
        <v>1184</v>
      </c>
      <c r="C77" s="1010" t="s">
        <v>1185</v>
      </c>
      <c r="D77" s="443"/>
      <c r="E77" s="443"/>
      <c r="F77" s="443"/>
      <c r="G77" s="413"/>
      <c r="H77" s="414"/>
      <c r="I77" s="414"/>
      <c r="J77" s="415"/>
      <c r="K77" s="414"/>
      <c r="L77" s="414"/>
      <c r="M77" s="415"/>
      <c r="N77" s="414"/>
      <c r="O77" s="414"/>
      <c r="P77" s="415"/>
      <c r="Q77" s="414"/>
      <c r="R77" s="414"/>
      <c r="S77" s="767">
        <f t="shared" si="23"/>
        <v>0</v>
      </c>
      <c r="T77" s="767">
        <f t="shared" si="24"/>
        <v>0</v>
      </c>
      <c r="U77" s="767">
        <f t="shared" si="25"/>
        <v>0</v>
      </c>
      <c r="V77" s="767"/>
      <c r="W77" s="767"/>
      <c r="X77" s="767"/>
      <c r="Y77" s="767"/>
      <c r="Z77" s="767"/>
      <c r="AA77" s="767"/>
      <c r="AB77" s="767"/>
      <c r="AC77" s="767"/>
      <c r="AD77" s="767"/>
      <c r="AE77" s="767"/>
      <c r="AF77" s="767"/>
      <c r="AG77" s="767"/>
      <c r="AH77" s="767"/>
      <c r="AI77" s="767"/>
      <c r="AJ77" s="767"/>
      <c r="AK77" s="767"/>
      <c r="AL77" s="767"/>
      <c r="AM77" s="767"/>
      <c r="AN77" s="767"/>
      <c r="AO77" s="767"/>
      <c r="AP77" s="767"/>
      <c r="AQ77" s="767"/>
      <c r="AR77" s="767"/>
      <c r="AS77" s="767"/>
      <c r="AT77" s="767"/>
      <c r="AU77" s="767"/>
      <c r="AV77" s="767"/>
      <c r="AW77" s="767"/>
      <c r="AX77" s="767"/>
      <c r="AY77" s="767"/>
      <c r="AZ77" s="767"/>
      <c r="BA77" s="767"/>
      <c r="BB77" s="767"/>
      <c r="BC77" s="767"/>
      <c r="BD77" s="767"/>
      <c r="BE77" s="767"/>
      <c r="BF77" s="767"/>
      <c r="BG77" s="767"/>
      <c r="BH77" s="767"/>
      <c r="BI77" s="767"/>
      <c r="BJ77" s="767"/>
      <c r="BK77" s="767"/>
      <c r="BL77" s="767"/>
      <c r="BM77" s="767"/>
      <c r="BN77" s="767"/>
      <c r="BO77" s="767"/>
      <c r="BP77" s="767"/>
      <c r="BQ77" s="767"/>
      <c r="BR77" s="767"/>
      <c r="BS77" s="767"/>
      <c r="BT77" s="767"/>
      <c r="BU77" s="767"/>
      <c r="BV77" s="767"/>
      <c r="BW77" s="767"/>
      <c r="BX77" s="767"/>
      <c r="BY77" s="767"/>
      <c r="BZ77" s="767"/>
      <c r="CA77" s="767"/>
      <c r="CB77" s="767"/>
      <c r="CC77" s="767"/>
      <c r="CD77" s="767"/>
      <c r="CE77" s="767"/>
      <c r="CF77" s="767"/>
      <c r="CG77" s="767"/>
      <c r="CH77" s="767"/>
      <c r="CI77" s="767"/>
      <c r="CJ77" s="767"/>
      <c r="CK77" s="767"/>
      <c r="CL77" s="871"/>
      <c r="CM77" s="767"/>
      <c r="CN77" s="767"/>
      <c r="CO77" s="767"/>
      <c r="CP77" s="767"/>
      <c r="CQ77" s="767"/>
      <c r="CR77" s="767"/>
      <c r="CS77" s="767"/>
      <c r="CT77" s="767"/>
      <c r="CU77" s="767"/>
      <c r="CV77" s="767"/>
      <c r="CW77" s="767"/>
      <c r="CX77" s="767"/>
      <c r="CY77" s="767"/>
      <c r="CZ77" s="872"/>
      <c r="DA77" s="767"/>
      <c r="DB77" s="767"/>
      <c r="DC77" s="767"/>
      <c r="DD77" s="767"/>
      <c r="DE77" s="767"/>
      <c r="DF77" s="767"/>
      <c r="DG77" s="767"/>
      <c r="DH77" s="767"/>
      <c r="DI77" s="767"/>
      <c r="DJ77" s="767"/>
      <c r="DK77" s="767"/>
      <c r="DL77" s="767"/>
      <c r="DM77" s="767"/>
      <c r="DN77" s="767"/>
      <c r="DO77" s="767"/>
      <c r="DP77" s="767"/>
      <c r="DQ77" s="767"/>
      <c r="DR77" s="767"/>
      <c r="DS77" s="767"/>
      <c r="DT77" s="767"/>
      <c r="DU77" s="767"/>
      <c r="DV77" s="767"/>
      <c r="DW77" s="767"/>
      <c r="DX77" s="767"/>
      <c r="DY77" s="767"/>
      <c r="DZ77" s="767"/>
      <c r="EA77" s="767"/>
      <c r="EB77" s="767"/>
      <c r="EC77" s="739"/>
      <c r="ED77" s="739"/>
      <c r="EE77" s="739"/>
      <c r="EF77" s="739"/>
      <c r="EG77" s="739"/>
      <c r="EH77" s="739"/>
      <c r="EI77" s="739"/>
      <c r="EJ77" s="569"/>
      <c r="EK77" s="569"/>
    </row>
    <row r="78" spans="1:141" customFormat="1" ht="13.5" customHeight="1">
      <c r="A78" s="1022"/>
      <c r="B78" s="1011" t="s">
        <v>1186</v>
      </c>
      <c r="C78" s="1012" t="s">
        <v>1187</v>
      </c>
      <c r="D78" s="440"/>
      <c r="E78" s="440"/>
      <c r="F78" s="440"/>
      <c r="G78" s="409">
        <f t="shared" ref="G78:R78" si="26">SUM(G79:G81)</f>
        <v>0</v>
      </c>
      <c r="H78" s="410">
        <f t="shared" si="26"/>
        <v>0</v>
      </c>
      <c r="I78" s="410">
        <f t="shared" si="26"/>
        <v>0</v>
      </c>
      <c r="J78" s="410">
        <f t="shared" si="26"/>
        <v>0</v>
      </c>
      <c r="K78" s="410">
        <f t="shared" si="26"/>
        <v>0</v>
      </c>
      <c r="L78" s="410">
        <f t="shared" si="26"/>
        <v>0</v>
      </c>
      <c r="M78" s="410">
        <f t="shared" si="26"/>
        <v>0</v>
      </c>
      <c r="N78" s="410">
        <f t="shared" si="26"/>
        <v>0</v>
      </c>
      <c r="O78" s="410">
        <f t="shared" si="26"/>
        <v>0</v>
      </c>
      <c r="P78" s="410">
        <f t="shared" si="26"/>
        <v>0</v>
      </c>
      <c r="Q78" s="410">
        <f t="shared" si="26"/>
        <v>0</v>
      </c>
      <c r="R78" s="410">
        <f t="shared" si="26"/>
        <v>0</v>
      </c>
      <c r="S78" s="736">
        <f t="shared" si="23"/>
        <v>0</v>
      </c>
      <c r="T78" s="736">
        <f t="shared" si="24"/>
        <v>0</v>
      </c>
      <c r="U78" s="736">
        <f t="shared" si="25"/>
        <v>0</v>
      </c>
      <c r="V78" s="629"/>
      <c r="W78" s="740"/>
      <c r="X78" s="740"/>
      <c r="Y78" s="629"/>
      <c r="Z78" s="740"/>
      <c r="AA78" s="740"/>
      <c r="AB78" s="629"/>
      <c r="AC78" s="740"/>
      <c r="AD78" s="740"/>
      <c r="AE78" s="629"/>
      <c r="AF78" s="740"/>
      <c r="AG78" s="740"/>
      <c r="AH78" s="740"/>
      <c r="AI78" s="740"/>
      <c r="AJ78" s="740"/>
      <c r="AK78" s="629"/>
      <c r="AL78" s="740"/>
      <c r="AM78" s="740"/>
      <c r="AN78" s="629"/>
      <c r="AO78" s="740"/>
      <c r="AP78" s="740"/>
      <c r="AQ78" s="629"/>
      <c r="AR78" s="740"/>
      <c r="AS78" s="740"/>
      <c r="AT78" s="629"/>
      <c r="AU78" s="740"/>
      <c r="AV78" s="740"/>
      <c r="AW78" s="629"/>
      <c r="AX78" s="740"/>
      <c r="AY78" s="740"/>
      <c r="AZ78" s="740"/>
      <c r="BA78" s="740"/>
      <c r="BB78" s="740"/>
      <c r="BC78" s="629"/>
      <c r="BD78" s="740"/>
      <c r="BE78" s="740"/>
      <c r="BF78" s="629"/>
      <c r="BG78" s="740"/>
      <c r="BH78" s="740"/>
      <c r="BI78" s="740"/>
      <c r="BJ78" s="740"/>
      <c r="BK78" s="740"/>
      <c r="BL78" s="629"/>
      <c r="BM78" s="740"/>
      <c r="BN78" s="740"/>
      <c r="BO78" s="629"/>
      <c r="BP78" s="740"/>
      <c r="BQ78" s="740"/>
      <c r="BR78" s="629"/>
      <c r="BS78" s="740"/>
      <c r="BT78" s="740"/>
      <c r="BU78" s="629"/>
      <c r="BV78" s="740"/>
      <c r="BW78" s="740"/>
      <c r="BX78" s="740"/>
      <c r="BY78" s="740"/>
      <c r="BZ78" s="740"/>
      <c r="CA78" s="740"/>
      <c r="CB78" s="740"/>
      <c r="CC78" s="740"/>
      <c r="CD78" s="629"/>
      <c r="CE78" s="740"/>
      <c r="CF78" s="740"/>
      <c r="CG78" s="740"/>
      <c r="CH78" s="740"/>
      <c r="CI78" s="740"/>
      <c r="CJ78" s="629"/>
      <c r="CK78" s="740"/>
      <c r="CL78" s="741"/>
      <c r="CM78" s="629"/>
      <c r="CN78" s="740"/>
      <c r="CO78" s="740"/>
      <c r="CP78" s="629"/>
      <c r="CQ78" s="740"/>
      <c r="CR78" s="740"/>
      <c r="CS78" s="629"/>
      <c r="CT78" s="740"/>
      <c r="CU78" s="740"/>
      <c r="CV78" s="629"/>
      <c r="CW78" s="740"/>
      <c r="CX78" s="740"/>
      <c r="CY78" s="629"/>
      <c r="CZ78" s="742"/>
      <c r="DA78" s="740"/>
      <c r="DB78" s="740"/>
      <c r="DC78" s="740"/>
      <c r="DD78" s="740"/>
      <c r="DE78" s="740"/>
      <c r="DF78" s="740"/>
      <c r="DG78" s="740"/>
      <c r="DH78" s="740"/>
      <c r="DI78" s="740"/>
      <c r="DJ78" s="740"/>
      <c r="DK78" s="740"/>
      <c r="DL78" s="740"/>
      <c r="DM78" s="743"/>
      <c r="DN78" s="629"/>
      <c r="DO78" s="740"/>
      <c r="DP78" s="740"/>
      <c r="DQ78" s="629"/>
      <c r="DR78" s="740"/>
      <c r="DS78" s="740"/>
      <c r="DT78" s="740"/>
      <c r="DU78" s="740"/>
      <c r="DV78" s="740"/>
      <c r="DW78" s="740"/>
      <c r="DX78" s="740"/>
      <c r="DY78" s="740"/>
      <c r="DZ78" s="736"/>
      <c r="EA78" s="736"/>
      <c r="EB78" s="736"/>
      <c r="EC78" s="744"/>
      <c r="ED78" s="744"/>
      <c r="EE78" s="744"/>
      <c r="EF78" s="744"/>
      <c r="EG78" s="744"/>
      <c r="EH78" s="744"/>
      <c r="EI78" s="744"/>
      <c r="EJ78" s="432"/>
      <c r="EK78" s="432"/>
    </row>
    <row r="79" spans="1:141" customFormat="1" ht="13.5" customHeight="1" thickBot="1">
      <c r="A79" s="1020"/>
      <c r="B79" s="1014" t="s">
        <v>1188</v>
      </c>
      <c r="C79" s="1015" t="s">
        <v>1189</v>
      </c>
      <c r="D79" s="412"/>
      <c r="E79" s="412"/>
      <c r="F79" s="412"/>
      <c r="G79" s="421"/>
      <c r="H79" s="414"/>
      <c r="I79" s="414"/>
      <c r="J79" s="422"/>
      <c r="K79" s="414"/>
      <c r="L79" s="414"/>
      <c r="M79" s="422"/>
      <c r="N79" s="414"/>
      <c r="O79" s="414"/>
      <c r="P79" s="422"/>
      <c r="Q79" s="414"/>
      <c r="R79" s="414"/>
      <c r="S79" s="876">
        <f t="shared" si="23"/>
        <v>0</v>
      </c>
      <c r="T79" s="876">
        <f t="shared" si="24"/>
        <v>0</v>
      </c>
      <c r="U79" s="876">
        <f t="shared" si="25"/>
        <v>0</v>
      </c>
      <c r="V79" s="630"/>
      <c r="W79" s="782"/>
      <c r="X79" s="782"/>
      <c r="Y79" s="630"/>
      <c r="Z79" s="782"/>
      <c r="AA79" s="782"/>
      <c r="AB79" s="630"/>
      <c r="AC79" s="782"/>
      <c r="AD79" s="782"/>
      <c r="AE79" s="630"/>
      <c r="AF79" s="782"/>
      <c r="AG79" s="782"/>
      <c r="AH79" s="782"/>
      <c r="AI79" s="782"/>
      <c r="AJ79" s="782"/>
      <c r="AK79" s="630"/>
      <c r="AL79" s="782"/>
      <c r="AM79" s="782"/>
      <c r="AN79" s="630"/>
      <c r="AO79" s="782"/>
      <c r="AP79" s="782"/>
      <c r="AQ79" s="630"/>
      <c r="AR79" s="782"/>
      <c r="AS79" s="782"/>
      <c r="AT79" s="630"/>
      <c r="AU79" s="782"/>
      <c r="AV79" s="782"/>
      <c r="AW79" s="630"/>
      <c r="AX79" s="782"/>
      <c r="AY79" s="782"/>
      <c r="AZ79" s="782"/>
      <c r="BA79" s="782"/>
      <c r="BB79" s="782"/>
      <c r="BC79" s="630"/>
      <c r="BD79" s="782"/>
      <c r="BE79" s="782"/>
      <c r="BF79" s="630"/>
      <c r="BG79" s="782"/>
      <c r="BH79" s="782"/>
      <c r="BI79" s="782"/>
      <c r="BJ79" s="782"/>
      <c r="BK79" s="782"/>
      <c r="BL79" s="630"/>
      <c r="BM79" s="782"/>
      <c r="BN79" s="782"/>
      <c r="BO79" s="630"/>
      <c r="BP79" s="782"/>
      <c r="BQ79" s="782"/>
      <c r="BR79" s="630"/>
      <c r="BS79" s="782"/>
      <c r="BT79" s="782"/>
      <c r="BU79" s="630"/>
      <c r="BV79" s="782"/>
      <c r="BW79" s="782"/>
      <c r="BX79" s="782"/>
      <c r="BY79" s="782"/>
      <c r="BZ79" s="782"/>
      <c r="CA79" s="782"/>
      <c r="CB79" s="782"/>
      <c r="CC79" s="782"/>
      <c r="CD79" s="630"/>
      <c r="CE79" s="782"/>
      <c r="CF79" s="782"/>
      <c r="CG79" s="782"/>
      <c r="CH79" s="782"/>
      <c r="CI79" s="782"/>
      <c r="CJ79" s="630"/>
      <c r="CK79" s="782"/>
      <c r="CL79" s="784"/>
      <c r="CM79" s="630"/>
      <c r="CN79" s="782"/>
      <c r="CO79" s="782"/>
      <c r="CP79" s="630"/>
      <c r="CQ79" s="782"/>
      <c r="CR79" s="782"/>
      <c r="CS79" s="630"/>
      <c r="CT79" s="782"/>
      <c r="CU79" s="782"/>
      <c r="CV79" s="630"/>
      <c r="CW79" s="782"/>
      <c r="CX79" s="782"/>
      <c r="CY79" s="630"/>
      <c r="CZ79" s="785"/>
      <c r="DA79" s="782"/>
      <c r="DB79" s="782"/>
      <c r="DC79" s="782"/>
      <c r="DD79" s="782"/>
      <c r="DE79" s="782"/>
      <c r="DF79" s="782"/>
      <c r="DG79" s="782"/>
      <c r="DH79" s="782"/>
      <c r="DI79" s="782"/>
      <c r="DJ79" s="782"/>
      <c r="DK79" s="782"/>
      <c r="DL79" s="782"/>
      <c r="DM79" s="786"/>
      <c r="DN79" s="630"/>
      <c r="DO79" s="782"/>
      <c r="DP79" s="782"/>
      <c r="DQ79" s="630"/>
      <c r="DR79" s="782"/>
      <c r="DS79" s="782"/>
      <c r="DT79" s="782"/>
      <c r="DU79" s="782"/>
      <c r="DV79" s="782"/>
      <c r="DW79" s="782"/>
      <c r="DX79" s="782"/>
      <c r="DY79" s="782"/>
      <c r="DZ79" s="876"/>
      <c r="EA79" s="876"/>
      <c r="EB79" s="876"/>
      <c r="EC79" s="744"/>
      <c r="ED79" s="744"/>
      <c r="EE79" s="744"/>
      <c r="EF79" s="744"/>
      <c r="EG79" s="744"/>
      <c r="EH79" s="744"/>
      <c r="EI79" s="744"/>
      <c r="EJ79" s="432"/>
      <c r="EK79" s="432"/>
    </row>
    <row r="80" spans="1:141" customFormat="1" ht="13.5" customHeight="1" thickBot="1">
      <c r="A80" s="1026"/>
      <c r="B80" s="1027" t="s">
        <v>1190</v>
      </c>
      <c r="C80" s="1017" t="s">
        <v>1191</v>
      </c>
      <c r="D80" s="412"/>
      <c r="E80" s="412"/>
      <c r="F80" s="412"/>
      <c r="G80" s="421"/>
      <c r="H80" s="414"/>
      <c r="I80" s="414"/>
      <c r="J80" s="422"/>
      <c r="K80" s="414"/>
      <c r="L80" s="414"/>
      <c r="M80" s="422"/>
      <c r="N80" s="414"/>
      <c r="O80" s="414"/>
      <c r="P80" s="422"/>
      <c r="Q80" s="414"/>
      <c r="R80" s="416"/>
      <c r="S80" s="873">
        <f t="shared" si="23"/>
        <v>0</v>
      </c>
      <c r="T80" s="631">
        <f t="shared" si="24"/>
        <v>0</v>
      </c>
      <c r="U80" s="631">
        <f t="shared" si="25"/>
        <v>0</v>
      </c>
      <c r="V80" s="880"/>
      <c r="W80" s="883"/>
      <c r="X80" s="883"/>
      <c r="Y80" s="880"/>
      <c r="Z80" s="883"/>
      <c r="AA80" s="883"/>
      <c r="AB80" s="880"/>
      <c r="AC80" s="883"/>
      <c r="AD80" s="883"/>
      <c r="AE80" s="880"/>
      <c r="AF80" s="883"/>
      <c r="AG80" s="883"/>
      <c r="AH80" s="883"/>
      <c r="AI80" s="883"/>
      <c r="AJ80" s="883"/>
      <c r="AK80" s="880"/>
      <c r="AL80" s="883"/>
      <c r="AM80" s="883"/>
      <c r="AN80" s="880"/>
      <c r="AO80" s="883"/>
      <c r="AP80" s="883"/>
      <c r="AQ80" s="880"/>
      <c r="AR80" s="883"/>
      <c r="AS80" s="883"/>
      <c r="AT80" s="880"/>
      <c r="AU80" s="883"/>
      <c r="AV80" s="883"/>
      <c r="AW80" s="880"/>
      <c r="AX80" s="883"/>
      <c r="AY80" s="883"/>
      <c r="AZ80" s="883"/>
      <c r="BA80" s="883"/>
      <c r="BB80" s="883"/>
      <c r="BC80" s="880"/>
      <c r="BD80" s="883"/>
      <c r="BE80" s="883"/>
      <c r="BF80" s="880"/>
      <c r="BG80" s="883"/>
      <c r="BH80" s="883"/>
      <c r="BI80" s="883"/>
      <c r="BJ80" s="883"/>
      <c r="BK80" s="883"/>
      <c r="BL80" s="880"/>
      <c r="BM80" s="883"/>
      <c r="BN80" s="883"/>
      <c r="BO80" s="880"/>
      <c r="BP80" s="883"/>
      <c r="BQ80" s="883"/>
      <c r="BR80" s="880"/>
      <c r="BS80" s="883"/>
      <c r="BT80" s="883"/>
      <c r="BU80" s="880"/>
      <c r="BV80" s="883"/>
      <c r="BW80" s="883"/>
      <c r="BX80" s="883"/>
      <c r="BY80" s="883"/>
      <c r="BZ80" s="883"/>
      <c r="CA80" s="883"/>
      <c r="CB80" s="883"/>
      <c r="CC80" s="883"/>
      <c r="CD80" s="880"/>
      <c r="CE80" s="883"/>
      <c r="CF80" s="883"/>
      <c r="CG80" s="883"/>
      <c r="CH80" s="883"/>
      <c r="CI80" s="883"/>
      <c r="CJ80" s="880"/>
      <c r="CK80" s="883"/>
      <c r="CL80" s="884"/>
      <c r="CM80" s="880"/>
      <c r="CN80" s="883"/>
      <c r="CO80" s="883"/>
      <c r="CP80" s="880"/>
      <c r="CQ80" s="883"/>
      <c r="CR80" s="883"/>
      <c r="CS80" s="880"/>
      <c r="CT80" s="883"/>
      <c r="CU80" s="883"/>
      <c r="CV80" s="880"/>
      <c r="CW80" s="883"/>
      <c r="CX80" s="883"/>
      <c r="CY80" s="880"/>
      <c r="CZ80" s="885"/>
      <c r="DA80" s="883"/>
      <c r="DB80" s="883"/>
      <c r="DC80" s="883"/>
      <c r="DD80" s="883"/>
      <c r="DE80" s="883"/>
      <c r="DF80" s="883"/>
      <c r="DG80" s="883"/>
      <c r="DH80" s="883"/>
      <c r="DI80" s="883"/>
      <c r="DJ80" s="883"/>
      <c r="DK80" s="883"/>
      <c r="DL80" s="883"/>
      <c r="DM80" s="886"/>
      <c r="DN80" s="880"/>
      <c r="DO80" s="883"/>
      <c r="DP80" s="883"/>
      <c r="DQ80" s="880"/>
      <c r="DR80" s="883"/>
      <c r="DS80" s="883"/>
      <c r="DT80" s="883"/>
      <c r="DU80" s="883"/>
      <c r="DV80" s="883"/>
      <c r="DW80" s="883"/>
      <c r="DX80" s="883"/>
      <c r="DY80" s="883"/>
      <c r="DZ80" s="631"/>
      <c r="EA80" s="631"/>
      <c r="EB80" s="632"/>
      <c r="EC80" s="744"/>
      <c r="ED80" s="744"/>
      <c r="EE80" s="744"/>
      <c r="EF80" s="744"/>
      <c r="EG80" s="744"/>
      <c r="EH80" s="744"/>
      <c r="EI80" s="744"/>
      <c r="EJ80" s="432"/>
      <c r="EK80" s="432"/>
    </row>
    <row r="81" spans="1:141" customFormat="1" ht="13.5" customHeight="1">
      <c r="A81" s="1021"/>
      <c r="B81" s="1029" t="s">
        <v>1192</v>
      </c>
      <c r="C81" s="1010" t="s">
        <v>1193</v>
      </c>
      <c r="D81" s="412"/>
      <c r="E81" s="412"/>
      <c r="F81" s="412"/>
      <c r="G81" s="421"/>
      <c r="H81" s="414"/>
      <c r="I81" s="414"/>
      <c r="J81" s="422"/>
      <c r="K81" s="414"/>
      <c r="L81" s="414"/>
      <c r="M81" s="422"/>
      <c r="N81" s="414"/>
      <c r="O81" s="414"/>
      <c r="P81" s="422"/>
      <c r="Q81" s="414"/>
      <c r="R81" s="414"/>
      <c r="S81" s="767">
        <f t="shared" si="23"/>
        <v>0</v>
      </c>
      <c r="T81" s="767">
        <f t="shared" si="24"/>
        <v>0</v>
      </c>
      <c r="U81" s="767">
        <f t="shared" si="25"/>
        <v>0</v>
      </c>
      <c r="V81" s="877"/>
      <c r="W81" s="768"/>
      <c r="X81" s="768"/>
      <c r="Y81" s="877"/>
      <c r="Z81" s="768"/>
      <c r="AA81" s="768"/>
      <c r="AB81" s="877"/>
      <c r="AC81" s="768"/>
      <c r="AD81" s="768"/>
      <c r="AE81" s="877"/>
      <c r="AF81" s="768"/>
      <c r="AG81" s="768"/>
      <c r="AH81" s="768"/>
      <c r="AI81" s="768"/>
      <c r="AJ81" s="768"/>
      <c r="AK81" s="877"/>
      <c r="AL81" s="768"/>
      <c r="AM81" s="768"/>
      <c r="AN81" s="877"/>
      <c r="AO81" s="768"/>
      <c r="AP81" s="768"/>
      <c r="AQ81" s="877"/>
      <c r="AR81" s="768"/>
      <c r="AS81" s="768"/>
      <c r="AT81" s="877"/>
      <c r="AU81" s="768"/>
      <c r="AV81" s="768"/>
      <c r="AW81" s="877"/>
      <c r="AX81" s="768"/>
      <c r="AY81" s="768"/>
      <c r="AZ81" s="768"/>
      <c r="BA81" s="768"/>
      <c r="BB81" s="768"/>
      <c r="BC81" s="877"/>
      <c r="BD81" s="768"/>
      <c r="BE81" s="768"/>
      <c r="BF81" s="877"/>
      <c r="BG81" s="768"/>
      <c r="BH81" s="768"/>
      <c r="BI81" s="768"/>
      <c r="BJ81" s="768"/>
      <c r="BK81" s="768"/>
      <c r="BL81" s="877"/>
      <c r="BM81" s="768"/>
      <c r="BN81" s="768"/>
      <c r="BO81" s="877"/>
      <c r="BP81" s="768"/>
      <c r="BQ81" s="768"/>
      <c r="BR81" s="877"/>
      <c r="BS81" s="768"/>
      <c r="BT81" s="768"/>
      <c r="BU81" s="877"/>
      <c r="BV81" s="768"/>
      <c r="BW81" s="768"/>
      <c r="BX81" s="768"/>
      <c r="BY81" s="768"/>
      <c r="BZ81" s="768"/>
      <c r="CA81" s="768"/>
      <c r="CB81" s="768"/>
      <c r="CC81" s="768"/>
      <c r="CD81" s="877"/>
      <c r="CE81" s="768"/>
      <c r="CF81" s="768"/>
      <c r="CG81" s="768"/>
      <c r="CH81" s="768"/>
      <c r="CI81" s="768"/>
      <c r="CJ81" s="877"/>
      <c r="CK81" s="768"/>
      <c r="CL81" s="769"/>
      <c r="CM81" s="877"/>
      <c r="CN81" s="768"/>
      <c r="CO81" s="768"/>
      <c r="CP81" s="877"/>
      <c r="CQ81" s="768"/>
      <c r="CR81" s="768"/>
      <c r="CS81" s="877"/>
      <c r="CT81" s="768"/>
      <c r="CU81" s="768"/>
      <c r="CV81" s="877"/>
      <c r="CW81" s="768"/>
      <c r="CX81" s="768"/>
      <c r="CY81" s="877"/>
      <c r="CZ81" s="770"/>
      <c r="DA81" s="768"/>
      <c r="DB81" s="768"/>
      <c r="DC81" s="768"/>
      <c r="DD81" s="768"/>
      <c r="DE81" s="768"/>
      <c r="DF81" s="768"/>
      <c r="DG81" s="768"/>
      <c r="DH81" s="768"/>
      <c r="DI81" s="768"/>
      <c r="DJ81" s="768"/>
      <c r="DK81" s="768"/>
      <c r="DL81" s="768"/>
      <c r="DM81" s="771"/>
      <c r="DN81" s="877"/>
      <c r="DO81" s="768"/>
      <c r="DP81" s="768"/>
      <c r="DQ81" s="877"/>
      <c r="DR81" s="768"/>
      <c r="DS81" s="768"/>
      <c r="DT81" s="768"/>
      <c r="DU81" s="768"/>
      <c r="DV81" s="768"/>
      <c r="DW81" s="768"/>
      <c r="DX81" s="789"/>
      <c r="DY81" s="789"/>
      <c r="DZ81" s="767"/>
      <c r="EA81" s="767"/>
      <c r="EB81" s="767"/>
      <c r="EC81" s="744"/>
      <c r="ED81" s="790"/>
      <c r="EE81" s="790"/>
      <c r="EF81" s="744"/>
      <c r="EG81" s="790"/>
      <c r="EH81" s="790"/>
      <c r="EI81" s="744"/>
      <c r="EJ81" s="458"/>
      <c r="EK81" s="458"/>
    </row>
    <row r="82" spans="1:141" customFormat="1" ht="13.5" customHeight="1">
      <c r="A82" s="1022"/>
      <c r="B82" s="1030" t="s">
        <v>1194</v>
      </c>
      <c r="C82" s="1012" t="s">
        <v>1195</v>
      </c>
      <c r="D82" s="412"/>
      <c r="E82" s="412"/>
      <c r="F82" s="412"/>
      <c r="G82" s="421"/>
      <c r="H82" s="414"/>
      <c r="I82" s="414"/>
      <c r="J82" s="422"/>
      <c r="K82" s="414"/>
      <c r="L82" s="414"/>
      <c r="M82" s="422"/>
      <c r="N82" s="414"/>
      <c r="O82" s="414"/>
      <c r="P82" s="422"/>
      <c r="Q82" s="414"/>
      <c r="R82" s="414"/>
      <c r="S82" s="736">
        <f t="shared" si="23"/>
        <v>0</v>
      </c>
      <c r="T82" s="736">
        <f t="shared" si="24"/>
        <v>0</v>
      </c>
      <c r="U82" s="736">
        <f t="shared" si="25"/>
        <v>0</v>
      </c>
      <c r="V82" s="629"/>
      <c r="W82" s="740"/>
      <c r="X82" s="740"/>
      <c r="Y82" s="629"/>
      <c r="Z82" s="740"/>
      <c r="AA82" s="740"/>
      <c r="AB82" s="629"/>
      <c r="AC82" s="740"/>
      <c r="AD82" s="740"/>
      <c r="AE82" s="629"/>
      <c r="AF82" s="740"/>
      <c r="AG82" s="740"/>
      <c r="AH82" s="740"/>
      <c r="AI82" s="740"/>
      <c r="AJ82" s="740"/>
      <c r="AK82" s="629"/>
      <c r="AL82" s="740"/>
      <c r="AM82" s="740"/>
      <c r="AN82" s="629"/>
      <c r="AO82" s="740"/>
      <c r="AP82" s="740"/>
      <c r="AQ82" s="629"/>
      <c r="AR82" s="740"/>
      <c r="AS82" s="740"/>
      <c r="AT82" s="629"/>
      <c r="AU82" s="740"/>
      <c r="AV82" s="740"/>
      <c r="AW82" s="629"/>
      <c r="AX82" s="740"/>
      <c r="AY82" s="740"/>
      <c r="AZ82" s="740"/>
      <c r="BA82" s="740"/>
      <c r="BB82" s="740"/>
      <c r="BC82" s="629"/>
      <c r="BD82" s="740"/>
      <c r="BE82" s="740"/>
      <c r="BF82" s="629"/>
      <c r="BG82" s="740"/>
      <c r="BH82" s="740"/>
      <c r="BI82" s="740"/>
      <c r="BJ82" s="740"/>
      <c r="BK82" s="740"/>
      <c r="BL82" s="629"/>
      <c r="BM82" s="740"/>
      <c r="BN82" s="740"/>
      <c r="BO82" s="629"/>
      <c r="BP82" s="740"/>
      <c r="BQ82" s="740"/>
      <c r="BR82" s="629"/>
      <c r="BS82" s="740"/>
      <c r="BT82" s="740"/>
      <c r="BU82" s="629"/>
      <c r="BV82" s="740"/>
      <c r="BW82" s="740"/>
      <c r="BX82" s="740"/>
      <c r="BY82" s="740"/>
      <c r="BZ82" s="740"/>
      <c r="CA82" s="740"/>
      <c r="CB82" s="740"/>
      <c r="CC82" s="740"/>
      <c r="CD82" s="629"/>
      <c r="CE82" s="740"/>
      <c r="CF82" s="740"/>
      <c r="CG82" s="740"/>
      <c r="CH82" s="740"/>
      <c r="CI82" s="740"/>
      <c r="CJ82" s="629"/>
      <c r="CK82" s="740"/>
      <c r="CL82" s="741"/>
      <c r="CM82" s="629"/>
      <c r="CN82" s="740"/>
      <c r="CO82" s="740"/>
      <c r="CP82" s="629"/>
      <c r="CQ82" s="740"/>
      <c r="CR82" s="740"/>
      <c r="CS82" s="629"/>
      <c r="CT82" s="740"/>
      <c r="CU82" s="740"/>
      <c r="CV82" s="629"/>
      <c r="CW82" s="740"/>
      <c r="CX82" s="740"/>
      <c r="CY82" s="629"/>
      <c r="CZ82" s="742"/>
      <c r="DA82" s="740"/>
      <c r="DB82" s="740"/>
      <c r="DC82" s="740"/>
      <c r="DD82" s="740"/>
      <c r="DE82" s="740"/>
      <c r="DF82" s="740"/>
      <c r="DG82" s="740"/>
      <c r="DH82" s="740"/>
      <c r="DI82" s="740"/>
      <c r="DJ82" s="740"/>
      <c r="DK82" s="740"/>
      <c r="DL82" s="740"/>
      <c r="DM82" s="743"/>
      <c r="DN82" s="629"/>
      <c r="DO82" s="740"/>
      <c r="DP82" s="740"/>
      <c r="DQ82" s="629"/>
      <c r="DR82" s="740"/>
      <c r="DS82" s="740"/>
      <c r="DT82" s="740"/>
      <c r="DU82" s="740"/>
      <c r="DV82" s="740"/>
      <c r="DW82" s="740"/>
      <c r="DX82" s="740"/>
      <c r="DY82" s="740"/>
      <c r="DZ82" s="736"/>
      <c r="EA82" s="736"/>
      <c r="EB82" s="736"/>
      <c r="EC82" s="744"/>
      <c r="ED82" s="744"/>
      <c r="EE82" s="744"/>
      <c r="EF82" s="744"/>
      <c r="EG82" s="744"/>
      <c r="EH82" s="744"/>
      <c r="EI82" s="744"/>
      <c r="EJ82" s="432"/>
      <c r="EK82" s="432"/>
    </row>
    <row r="83" spans="1:141" customFormat="1" ht="12.75" customHeight="1">
      <c r="A83" s="1022"/>
      <c r="B83" s="1030" t="s">
        <v>1196</v>
      </c>
      <c r="C83" s="1012" t="s">
        <v>1197</v>
      </c>
      <c r="D83" s="442"/>
      <c r="E83" s="442"/>
      <c r="F83" s="442"/>
      <c r="G83" s="421"/>
      <c r="H83" s="414"/>
      <c r="I83" s="414"/>
      <c r="J83" s="422"/>
      <c r="K83" s="414"/>
      <c r="L83" s="414"/>
      <c r="M83" s="422"/>
      <c r="N83" s="414"/>
      <c r="O83" s="414"/>
      <c r="P83" s="422"/>
      <c r="Q83" s="414"/>
      <c r="R83" s="414"/>
      <c r="S83" s="736">
        <f t="shared" si="23"/>
        <v>0</v>
      </c>
      <c r="T83" s="736">
        <f t="shared" si="24"/>
        <v>0</v>
      </c>
      <c r="U83" s="736">
        <f t="shared" si="25"/>
        <v>0</v>
      </c>
      <c r="V83" s="629"/>
      <c r="W83" s="740"/>
      <c r="X83" s="740"/>
      <c r="Y83" s="629"/>
      <c r="Z83" s="740"/>
      <c r="AA83" s="740"/>
      <c r="AB83" s="629"/>
      <c r="AC83" s="740"/>
      <c r="AD83" s="740"/>
      <c r="AE83" s="629"/>
      <c r="AF83" s="740"/>
      <c r="AG83" s="740"/>
      <c r="AH83" s="740"/>
      <c r="AI83" s="740"/>
      <c r="AJ83" s="740"/>
      <c r="AK83" s="629"/>
      <c r="AL83" s="740"/>
      <c r="AM83" s="740"/>
      <c r="AN83" s="629"/>
      <c r="AO83" s="740"/>
      <c r="AP83" s="740"/>
      <c r="AQ83" s="629"/>
      <c r="AR83" s="740"/>
      <c r="AS83" s="740"/>
      <c r="AT83" s="629"/>
      <c r="AU83" s="740"/>
      <c r="AV83" s="740"/>
      <c r="AW83" s="629"/>
      <c r="AX83" s="740"/>
      <c r="AY83" s="740"/>
      <c r="AZ83" s="740"/>
      <c r="BA83" s="740"/>
      <c r="BB83" s="740"/>
      <c r="BC83" s="629"/>
      <c r="BD83" s="740"/>
      <c r="BE83" s="740"/>
      <c r="BF83" s="629"/>
      <c r="BG83" s="740"/>
      <c r="BH83" s="740"/>
      <c r="BI83" s="740"/>
      <c r="BJ83" s="740"/>
      <c r="BK83" s="740"/>
      <c r="BL83" s="629"/>
      <c r="BM83" s="740"/>
      <c r="BN83" s="740"/>
      <c r="BO83" s="629"/>
      <c r="BP83" s="740"/>
      <c r="BQ83" s="740"/>
      <c r="BR83" s="629"/>
      <c r="BS83" s="740"/>
      <c r="BT83" s="740"/>
      <c r="BU83" s="629"/>
      <c r="BV83" s="740"/>
      <c r="BW83" s="740"/>
      <c r="BX83" s="740"/>
      <c r="BY83" s="740"/>
      <c r="BZ83" s="740"/>
      <c r="CA83" s="740"/>
      <c r="CB83" s="740"/>
      <c r="CC83" s="740"/>
      <c r="CD83" s="629"/>
      <c r="CE83" s="740"/>
      <c r="CF83" s="740"/>
      <c r="CG83" s="740"/>
      <c r="CH83" s="740"/>
      <c r="CI83" s="740"/>
      <c r="CJ83" s="629"/>
      <c r="CK83" s="740"/>
      <c r="CL83" s="741"/>
      <c r="CM83" s="629"/>
      <c r="CN83" s="740"/>
      <c r="CO83" s="740"/>
      <c r="CP83" s="629"/>
      <c r="CQ83" s="740"/>
      <c r="CR83" s="740"/>
      <c r="CS83" s="629"/>
      <c r="CT83" s="740"/>
      <c r="CU83" s="740"/>
      <c r="CV83" s="629"/>
      <c r="CW83" s="740"/>
      <c r="CX83" s="740"/>
      <c r="CY83" s="629"/>
      <c r="CZ83" s="742"/>
      <c r="DA83" s="740"/>
      <c r="DB83" s="740"/>
      <c r="DC83" s="740"/>
      <c r="DD83" s="740"/>
      <c r="DE83" s="740"/>
      <c r="DF83" s="740"/>
      <c r="DG83" s="740"/>
      <c r="DH83" s="740"/>
      <c r="DI83" s="740"/>
      <c r="DJ83" s="740"/>
      <c r="DK83" s="740"/>
      <c r="DL83" s="740"/>
      <c r="DM83" s="743"/>
      <c r="DN83" s="629"/>
      <c r="DO83" s="740"/>
      <c r="DP83" s="740"/>
      <c r="DQ83" s="629"/>
      <c r="DR83" s="740"/>
      <c r="DS83" s="740"/>
      <c r="DT83" s="740"/>
      <c r="DU83" s="740"/>
      <c r="DV83" s="740"/>
      <c r="DW83" s="740"/>
      <c r="DX83" s="740"/>
      <c r="DY83" s="740"/>
      <c r="DZ83" s="736"/>
      <c r="EA83" s="736"/>
      <c r="EB83" s="736"/>
      <c r="EC83" s="744"/>
      <c r="ED83" s="744"/>
      <c r="EE83" s="744"/>
      <c r="EF83" s="744"/>
      <c r="EG83" s="744"/>
      <c r="EH83" s="744"/>
      <c r="EI83" s="744"/>
      <c r="EJ83" s="432"/>
      <c r="EK83" s="432"/>
    </row>
    <row r="84" spans="1:141" customFormat="1" ht="13.5" customHeight="1" thickBot="1">
      <c r="A84" s="1020"/>
      <c r="B84" s="1031" t="s">
        <v>1198</v>
      </c>
      <c r="C84" s="1015" t="s">
        <v>1199</v>
      </c>
      <c r="D84" s="442"/>
      <c r="E84" s="442"/>
      <c r="F84" s="442"/>
      <c r="G84" s="421"/>
      <c r="H84" s="414"/>
      <c r="I84" s="414"/>
      <c r="J84" s="422"/>
      <c r="K84" s="414"/>
      <c r="L84" s="414"/>
      <c r="M84" s="422"/>
      <c r="N84" s="414"/>
      <c r="O84" s="414"/>
      <c r="P84" s="422"/>
      <c r="Q84" s="414"/>
      <c r="R84" s="414"/>
      <c r="S84" s="876">
        <f t="shared" si="23"/>
        <v>0</v>
      </c>
      <c r="T84" s="876">
        <f t="shared" si="24"/>
        <v>0</v>
      </c>
      <c r="U84" s="876">
        <f t="shared" si="25"/>
        <v>0</v>
      </c>
      <c r="V84" s="630"/>
      <c r="W84" s="782"/>
      <c r="X84" s="782"/>
      <c r="Y84" s="630"/>
      <c r="Z84" s="782"/>
      <c r="AA84" s="782"/>
      <c r="AB84" s="630"/>
      <c r="AC84" s="782"/>
      <c r="AD84" s="782"/>
      <c r="AE84" s="630"/>
      <c r="AF84" s="782"/>
      <c r="AG84" s="782"/>
      <c r="AH84" s="782"/>
      <c r="AI84" s="782"/>
      <c r="AJ84" s="782"/>
      <c r="AK84" s="630"/>
      <c r="AL84" s="782"/>
      <c r="AM84" s="782"/>
      <c r="AN84" s="630"/>
      <c r="AO84" s="782"/>
      <c r="AP84" s="782"/>
      <c r="AQ84" s="630"/>
      <c r="AR84" s="782"/>
      <c r="AS84" s="782"/>
      <c r="AT84" s="630"/>
      <c r="AU84" s="782"/>
      <c r="AV84" s="782"/>
      <c r="AW84" s="630"/>
      <c r="AX84" s="782"/>
      <c r="AY84" s="782"/>
      <c r="AZ84" s="782"/>
      <c r="BA84" s="782"/>
      <c r="BB84" s="782"/>
      <c r="BC84" s="630"/>
      <c r="BD84" s="782"/>
      <c r="BE84" s="782"/>
      <c r="BF84" s="630"/>
      <c r="BG84" s="782"/>
      <c r="BH84" s="782"/>
      <c r="BI84" s="782"/>
      <c r="BJ84" s="782"/>
      <c r="BK84" s="782"/>
      <c r="BL84" s="630"/>
      <c r="BM84" s="782"/>
      <c r="BN84" s="782"/>
      <c r="BO84" s="630"/>
      <c r="BP84" s="782"/>
      <c r="BQ84" s="782"/>
      <c r="BR84" s="630"/>
      <c r="BS84" s="782"/>
      <c r="BT84" s="782"/>
      <c r="BU84" s="630"/>
      <c r="BV84" s="782"/>
      <c r="BW84" s="782"/>
      <c r="BX84" s="782"/>
      <c r="BY84" s="782"/>
      <c r="BZ84" s="782"/>
      <c r="CA84" s="782"/>
      <c r="CB84" s="782"/>
      <c r="CC84" s="782"/>
      <c r="CD84" s="630"/>
      <c r="CE84" s="782"/>
      <c r="CF84" s="782"/>
      <c r="CG84" s="782"/>
      <c r="CH84" s="782"/>
      <c r="CI84" s="782"/>
      <c r="CJ84" s="630"/>
      <c r="CK84" s="782"/>
      <c r="CL84" s="784"/>
      <c r="CM84" s="630"/>
      <c r="CN84" s="782"/>
      <c r="CO84" s="782"/>
      <c r="CP84" s="630"/>
      <c r="CQ84" s="782"/>
      <c r="CR84" s="782"/>
      <c r="CS84" s="630"/>
      <c r="CT84" s="782"/>
      <c r="CU84" s="782"/>
      <c r="CV84" s="630"/>
      <c r="CW84" s="782"/>
      <c r="CX84" s="782"/>
      <c r="CY84" s="630"/>
      <c r="CZ84" s="785"/>
      <c r="DA84" s="782"/>
      <c r="DB84" s="782"/>
      <c r="DC84" s="782"/>
      <c r="DD84" s="782"/>
      <c r="DE84" s="782"/>
      <c r="DF84" s="782"/>
      <c r="DG84" s="782"/>
      <c r="DH84" s="782"/>
      <c r="DI84" s="782"/>
      <c r="DJ84" s="782"/>
      <c r="DK84" s="782"/>
      <c r="DL84" s="782"/>
      <c r="DM84" s="786"/>
      <c r="DN84" s="630"/>
      <c r="DO84" s="782"/>
      <c r="DP84" s="782"/>
      <c r="DQ84" s="630"/>
      <c r="DR84" s="782"/>
      <c r="DS84" s="782"/>
      <c r="DT84" s="782"/>
      <c r="DU84" s="782"/>
      <c r="DV84" s="782"/>
      <c r="DW84" s="782"/>
      <c r="DX84" s="782"/>
      <c r="DY84" s="782"/>
      <c r="DZ84" s="876"/>
      <c r="EA84" s="876"/>
      <c r="EB84" s="876"/>
      <c r="EC84" s="744"/>
      <c r="ED84" s="744"/>
      <c r="EE84" s="744"/>
      <c r="EF84" s="744"/>
      <c r="EG84" s="744"/>
      <c r="EH84" s="744"/>
      <c r="EI84" s="744"/>
      <c r="EJ84" s="432"/>
      <c r="EK84" s="432"/>
    </row>
    <row r="85" spans="1:141" customFormat="1" ht="13.5" customHeight="1" thickBot="1">
      <c r="A85" s="1026"/>
      <c r="B85" s="1027" t="s">
        <v>1200</v>
      </c>
      <c r="C85" s="1017" t="s">
        <v>1201</v>
      </c>
      <c r="D85" s="442"/>
      <c r="E85" s="442"/>
      <c r="F85" s="442"/>
      <c r="G85" s="421"/>
      <c r="H85" s="414"/>
      <c r="I85" s="414"/>
      <c r="J85" s="422"/>
      <c r="K85" s="414"/>
      <c r="L85" s="414"/>
      <c r="M85" s="422"/>
      <c r="N85" s="414"/>
      <c r="O85" s="414"/>
      <c r="P85" s="422"/>
      <c r="Q85" s="414"/>
      <c r="R85" s="416"/>
      <c r="S85" s="873">
        <f t="shared" si="23"/>
        <v>0</v>
      </c>
      <c r="T85" s="631">
        <f t="shared" si="24"/>
        <v>0</v>
      </c>
      <c r="U85" s="631">
        <f t="shared" si="25"/>
        <v>0</v>
      </c>
      <c r="V85" s="880"/>
      <c r="W85" s="883"/>
      <c r="X85" s="883"/>
      <c r="Y85" s="880"/>
      <c r="Z85" s="883"/>
      <c r="AA85" s="883"/>
      <c r="AB85" s="880"/>
      <c r="AC85" s="883"/>
      <c r="AD85" s="883"/>
      <c r="AE85" s="880"/>
      <c r="AF85" s="883"/>
      <c r="AG85" s="883"/>
      <c r="AH85" s="883"/>
      <c r="AI85" s="883"/>
      <c r="AJ85" s="883"/>
      <c r="AK85" s="880"/>
      <c r="AL85" s="883"/>
      <c r="AM85" s="883"/>
      <c r="AN85" s="880"/>
      <c r="AO85" s="883"/>
      <c r="AP85" s="883"/>
      <c r="AQ85" s="880"/>
      <c r="AR85" s="883"/>
      <c r="AS85" s="883"/>
      <c r="AT85" s="880"/>
      <c r="AU85" s="883"/>
      <c r="AV85" s="883"/>
      <c r="AW85" s="880"/>
      <c r="AX85" s="883"/>
      <c r="AY85" s="883"/>
      <c r="AZ85" s="883"/>
      <c r="BA85" s="883"/>
      <c r="BB85" s="883"/>
      <c r="BC85" s="880"/>
      <c r="BD85" s="883"/>
      <c r="BE85" s="883"/>
      <c r="BF85" s="880"/>
      <c r="BG85" s="883"/>
      <c r="BH85" s="883"/>
      <c r="BI85" s="883"/>
      <c r="BJ85" s="883"/>
      <c r="BK85" s="883"/>
      <c r="BL85" s="880"/>
      <c r="BM85" s="883"/>
      <c r="BN85" s="883"/>
      <c r="BO85" s="880"/>
      <c r="BP85" s="883"/>
      <c r="BQ85" s="883"/>
      <c r="BR85" s="880"/>
      <c r="BS85" s="883"/>
      <c r="BT85" s="883"/>
      <c r="BU85" s="880"/>
      <c r="BV85" s="883"/>
      <c r="BW85" s="883"/>
      <c r="BX85" s="883"/>
      <c r="BY85" s="883"/>
      <c r="BZ85" s="883"/>
      <c r="CA85" s="883"/>
      <c r="CB85" s="883"/>
      <c r="CC85" s="883"/>
      <c r="CD85" s="880"/>
      <c r="CE85" s="883"/>
      <c r="CF85" s="883"/>
      <c r="CG85" s="883"/>
      <c r="CH85" s="883"/>
      <c r="CI85" s="883"/>
      <c r="CJ85" s="880"/>
      <c r="CK85" s="883"/>
      <c r="CL85" s="884"/>
      <c r="CM85" s="880"/>
      <c r="CN85" s="883"/>
      <c r="CO85" s="883"/>
      <c r="CP85" s="880"/>
      <c r="CQ85" s="883"/>
      <c r="CR85" s="883"/>
      <c r="CS85" s="880"/>
      <c r="CT85" s="883"/>
      <c r="CU85" s="883"/>
      <c r="CV85" s="880"/>
      <c r="CW85" s="883"/>
      <c r="CX85" s="883"/>
      <c r="CY85" s="880"/>
      <c r="CZ85" s="885"/>
      <c r="DA85" s="883"/>
      <c r="DB85" s="883"/>
      <c r="DC85" s="883"/>
      <c r="DD85" s="883"/>
      <c r="DE85" s="883"/>
      <c r="DF85" s="883"/>
      <c r="DG85" s="883"/>
      <c r="DH85" s="883"/>
      <c r="DI85" s="883"/>
      <c r="DJ85" s="883"/>
      <c r="DK85" s="883"/>
      <c r="DL85" s="883"/>
      <c r="DM85" s="886"/>
      <c r="DN85" s="880"/>
      <c r="DO85" s="883"/>
      <c r="DP85" s="883"/>
      <c r="DQ85" s="880"/>
      <c r="DR85" s="883"/>
      <c r="DS85" s="883"/>
      <c r="DT85" s="883"/>
      <c r="DU85" s="883"/>
      <c r="DV85" s="883"/>
      <c r="DW85" s="883"/>
      <c r="DX85" s="883"/>
      <c r="DY85" s="883"/>
      <c r="DZ85" s="631"/>
      <c r="EA85" s="631"/>
      <c r="EB85" s="632"/>
      <c r="EC85" s="744"/>
      <c r="ED85" s="744"/>
      <c r="EE85" s="744"/>
      <c r="EF85" s="744"/>
      <c r="EG85" s="744"/>
      <c r="EH85" s="744"/>
      <c r="EI85" s="744"/>
      <c r="EJ85" s="432"/>
      <c r="EK85" s="432"/>
    </row>
    <row r="86" spans="1:141" customFormat="1" ht="13.5" customHeight="1" thickBot="1">
      <c r="A86" s="1026"/>
      <c r="B86" s="1027" t="s">
        <v>1202</v>
      </c>
      <c r="C86" s="1032" t="s">
        <v>1203</v>
      </c>
      <c r="D86" s="442"/>
      <c r="E86" s="442"/>
      <c r="F86" s="442"/>
      <c r="G86" s="421"/>
      <c r="H86" s="414"/>
      <c r="I86" s="414"/>
      <c r="J86" s="422"/>
      <c r="K86" s="414"/>
      <c r="L86" s="414"/>
      <c r="M86" s="422"/>
      <c r="N86" s="414"/>
      <c r="O86" s="414"/>
      <c r="P86" s="422"/>
      <c r="Q86" s="414"/>
      <c r="R86" s="414"/>
      <c r="S86" s="867">
        <f t="shared" si="23"/>
        <v>0</v>
      </c>
      <c r="T86" s="867">
        <f t="shared" si="24"/>
        <v>0</v>
      </c>
      <c r="U86" s="867">
        <f t="shared" si="25"/>
        <v>0</v>
      </c>
      <c r="V86" s="912"/>
      <c r="W86" s="868"/>
      <c r="X86" s="868"/>
      <c r="Y86" s="912"/>
      <c r="Z86" s="868"/>
      <c r="AA86" s="868"/>
      <c r="AB86" s="912"/>
      <c r="AC86" s="868"/>
      <c r="AD86" s="868"/>
      <c r="AE86" s="912"/>
      <c r="AF86" s="868"/>
      <c r="AG86" s="868"/>
      <c r="AH86" s="868"/>
      <c r="AI86" s="868"/>
      <c r="AJ86" s="868"/>
      <c r="AK86" s="912"/>
      <c r="AL86" s="868"/>
      <c r="AM86" s="868"/>
      <c r="AN86" s="912"/>
      <c r="AO86" s="868"/>
      <c r="AP86" s="868"/>
      <c r="AQ86" s="912"/>
      <c r="AR86" s="868"/>
      <c r="AS86" s="868"/>
      <c r="AT86" s="912"/>
      <c r="AU86" s="868"/>
      <c r="AV86" s="868"/>
      <c r="AW86" s="912"/>
      <c r="AX86" s="868"/>
      <c r="AY86" s="868"/>
      <c r="AZ86" s="868"/>
      <c r="BA86" s="868"/>
      <c r="BB86" s="868"/>
      <c r="BC86" s="912"/>
      <c r="BD86" s="868"/>
      <c r="BE86" s="868"/>
      <c r="BF86" s="912"/>
      <c r="BG86" s="868"/>
      <c r="BH86" s="868"/>
      <c r="BI86" s="868"/>
      <c r="BJ86" s="868"/>
      <c r="BK86" s="868"/>
      <c r="BL86" s="912"/>
      <c r="BM86" s="868"/>
      <c r="BN86" s="868"/>
      <c r="BO86" s="912"/>
      <c r="BP86" s="868"/>
      <c r="BQ86" s="868"/>
      <c r="BR86" s="912"/>
      <c r="BS86" s="868"/>
      <c r="BT86" s="868"/>
      <c r="BU86" s="912"/>
      <c r="BV86" s="868"/>
      <c r="BW86" s="868"/>
      <c r="BX86" s="868"/>
      <c r="BY86" s="868"/>
      <c r="BZ86" s="868"/>
      <c r="CA86" s="868"/>
      <c r="CB86" s="868"/>
      <c r="CC86" s="868"/>
      <c r="CD86" s="912"/>
      <c r="CE86" s="868"/>
      <c r="CF86" s="868"/>
      <c r="CG86" s="868"/>
      <c r="CH86" s="868"/>
      <c r="CI86" s="868"/>
      <c r="CJ86" s="912"/>
      <c r="CK86" s="868"/>
      <c r="CL86" s="787"/>
      <c r="CM86" s="912"/>
      <c r="CN86" s="868"/>
      <c r="CO86" s="868"/>
      <c r="CP86" s="912"/>
      <c r="CQ86" s="868"/>
      <c r="CR86" s="868"/>
      <c r="CS86" s="912"/>
      <c r="CT86" s="868"/>
      <c r="CU86" s="868"/>
      <c r="CV86" s="912"/>
      <c r="CW86" s="868"/>
      <c r="CX86" s="868"/>
      <c r="CY86" s="912"/>
      <c r="CZ86" s="869"/>
      <c r="DA86" s="868"/>
      <c r="DB86" s="868"/>
      <c r="DC86" s="868"/>
      <c r="DD86" s="868"/>
      <c r="DE86" s="868"/>
      <c r="DF86" s="868"/>
      <c r="DG86" s="868"/>
      <c r="DH86" s="868"/>
      <c r="DI86" s="868"/>
      <c r="DJ86" s="868"/>
      <c r="DK86" s="868"/>
      <c r="DL86" s="868"/>
      <c r="DM86" s="870"/>
      <c r="DN86" s="912"/>
      <c r="DO86" s="868"/>
      <c r="DP86" s="868"/>
      <c r="DQ86" s="912"/>
      <c r="DR86" s="868"/>
      <c r="DS86" s="868"/>
      <c r="DT86" s="868"/>
      <c r="DU86" s="868"/>
      <c r="DV86" s="868"/>
      <c r="DW86" s="868"/>
      <c r="DX86" s="868"/>
      <c r="DY86" s="868"/>
      <c r="DZ86" s="867"/>
      <c r="EA86" s="867"/>
      <c r="EB86" s="867"/>
      <c r="EC86" s="744"/>
      <c r="ED86" s="744"/>
      <c r="EE86" s="744"/>
      <c r="EF86" s="744"/>
      <c r="EG86" s="744"/>
      <c r="EH86" s="744"/>
      <c r="EI86" s="744"/>
      <c r="EJ86" s="432"/>
      <c r="EK86" s="432"/>
    </row>
    <row r="87" spans="1:141" customFormat="1" ht="22.5" customHeight="1" thickBot="1">
      <c r="A87" s="1026"/>
      <c r="B87" s="1033" t="s">
        <v>1204</v>
      </c>
      <c r="C87" s="703" t="s">
        <v>164</v>
      </c>
      <c r="D87" s="442"/>
      <c r="E87" s="442"/>
      <c r="F87" s="442"/>
      <c r="G87" s="421"/>
      <c r="H87" s="414"/>
      <c r="I87" s="414"/>
      <c r="J87" s="422"/>
      <c r="K87" s="414"/>
      <c r="L87" s="414"/>
      <c r="M87" s="422"/>
      <c r="N87" s="414"/>
      <c r="O87" s="414"/>
      <c r="P87" s="422"/>
      <c r="Q87" s="414"/>
      <c r="R87" s="416"/>
      <c r="S87" s="878">
        <f t="shared" ref="S87:S118" si="27">BO87+BR87+CD87+CM87+CP87+CS87+CV87+CY87+DB87+DE87+DH87+DK87+DN87+DT87+DW87+DZ87</f>
        <v>87739</v>
      </c>
      <c r="T87" s="879">
        <f t="shared" si="24"/>
        <v>76608</v>
      </c>
      <c r="U87" s="879">
        <f t="shared" si="25"/>
        <v>74613</v>
      </c>
      <c r="V87" s="913">
        <f t="shared" ref="V87:BA87" si="28">V86+V63</f>
        <v>0</v>
      </c>
      <c r="W87" s="913">
        <f t="shared" si="28"/>
        <v>0</v>
      </c>
      <c r="X87" s="913">
        <f t="shared" si="28"/>
        <v>0</v>
      </c>
      <c r="Y87" s="913">
        <f t="shared" si="28"/>
        <v>0</v>
      </c>
      <c r="Z87" s="913">
        <f t="shared" si="28"/>
        <v>0</v>
      </c>
      <c r="AA87" s="913">
        <f t="shared" si="28"/>
        <v>0</v>
      </c>
      <c r="AB87" s="913">
        <f t="shared" si="28"/>
        <v>0</v>
      </c>
      <c r="AC87" s="913">
        <f t="shared" si="28"/>
        <v>0</v>
      </c>
      <c r="AD87" s="913">
        <f t="shared" si="28"/>
        <v>0</v>
      </c>
      <c r="AE87" s="913">
        <f t="shared" si="28"/>
        <v>0</v>
      </c>
      <c r="AF87" s="913">
        <f t="shared" si="28"/>
        <v>0</v>
      </c>
      <c r="AG87" s="913">
        <f t="shared" si="28"/>
        <v>0</v>
      </c>
      <c r="AH87" s="913">
        <f t="shared" si="28"/>
        <v>0</v>
      </c>
      <c r="AI87" s="913">
        <f t="shared" si="28"/>
        <v>0</v>
      </c>
      <c r="AJ87" s="913">
        <f t="shared" si="28"/>
        <v>0</v>
      </c>
      <c r="AK87" s="913">
        <f t="shared" si="28"/>
        <v>0</v>
      </c>
      <c r="AL87" s="913">
        <f t="shared" si="28"/>
        <v>0</v>
      </c>
      <c r="AM87" s="913">
        <f t="shared" si="28"/>
        <v>0</v>
      </c>
      <c r="AN87" s="913">
        <f t="shared" si="28"/>
        <v>0</v>
      </c>
      <c r="AO87" s="913">
        <f t="shared" si="28"/>
        <v>0</v>
      </c>
      <c r="AP87" s="913">
        <f t="shared" si="28"/>
        <v>0</v>
      </c>
      <c r="AQ87" s="913">
        <f t="shared" si="28"/>
        <v>0</v>
      </c>
      <c r="AR87" s="913">
        <f t="shared" si="28"/>
        <v>0</v>
      </c>
      <c r="AS87" s="913">
        <f t="shared" si="28"/>
        <v>0</v>
      </c>
      <c r="AT87" s="913">
        <f t="shared" si="28"/>
        <v>0</v>
      </c>
      <c r="AU87" s="913">
        <f t="shared" si="28"/>
        <v>0</v>
      </c>
      <c r="AV87" s="913">
        <f t="shared" si="28"/>
        <v>0</v>
      </c>
      <c r="AW87" s="913">
        <f t="shared" si="28"/>
        <v>0</v>
      </c>
      <c r="AX87" s="913">
        <f t="shared" si="28"/>
        <v>0</v>
      </c>
      <c r="AY87" s="913">
        <f t="shared" si="28"/>
        <v>0</v>
      </c>
      <c r="AZ87" s="913">
        <f t="shared" si="28"/>
        <v>0</v>
      </c>
      <c r="BA87" s="913">
        <f t="shared" si="28"/>
        <v>0</v>
      </c>
      <c r="BB87" s="913">
        <f t="shared" ref="BB87:CG87" si="29">BB86+BB63</f>
        <v>0</v>
      </c>
      <c r="BC87" s="913">
        <f t="shared" si="29"/>
        <v>0</v>
      </c>
      <c r="BD87" s="913">
        <f t="shared" si="29"/>
        <v>0</v>
      </c>
      <c r="BE87" s="913">
        <f t="shared" si="29"/>
        <v>0</v>
      </c>
      <c r="BF87" s="913">
        <f t="shared" si="29"/>
        <v>0</v>
      </c>
      <c r="BG87" s="913">
        <f t="shared" si="29"/>
        <v>0</v>
      </c>
      <c r="BH87" s="913">
        <f t="shared" si="29"/>
        <v>0</v>
      </c>
      <c r="BI87" s="913">
        <f t="shared" si="29"/>
        <v>0</v>
      </c>
      <c r="BJ87" s="913">
        <f t="shared" si="29"/>
        <v>0</v>
      </c>
      <c r="BK87" s="913">
        <f t="shared" si="29"/>
        <v>0</v>
      </c>
      <c r="BL87" s="913">
        <f t="shared" si="29"/>
        <v>0</v>
      </c>
      <c r="BM87" s="913">
        <f t="shared" si="29"/>
        <v>0</v>
      </c>
      <c r="BN87" s="913">
        <f t="shared" si="29"/>
        <v>0</v>
      </c>
      <c r="BO87" s="913">
        <f t="shared" si="29"/>
        <v>0</v>
      </c>
      <c r="BP87" s="913">
        <f t="shared" si="29"/>
        <v>0</v>
      </c>
      <c r="BQ87" s="913">
        <f t="shared" si="29"/>
        <v>0</v>
      </c>
      <c r="BR87" s="913">
        <f t="shared" si="29"/>
        <v>0</v>
      </c>
      <c r="BS87" s="913">
        <f t="shared" si="29"/>
        <v>1335</v>
      </c>
      <c r="BT87" s="913">
        <f t="shared" si="29"/>
        <v>1228</v>
      </c>
      <c r="BU87" s="913">
        <f t="shared" si="29"/>
        <v>0</v>
      </c>
      <c r="BV87" s="913">
        <f t="shared" si="29"/>
        <v>0</v>
      </c>
      <c r="BW87" s="913">
        <f t="shared" si="29"/>
        <v>0</v>
      </c>
      <c r="BX87" s="913">
        <f t="shared" si="29"/>
        <v>0</v>
      </c>
      <c r="BY87" s="913">
        <f t="shared" si="29"/>
        <v>0</v>
      </c>
      <c r="BZ87" s="913">
        <f t="shared" si="29"/>
        <v>0</v>
      </c>
      <c r="CA87" s="913">
        <f t="shared" si="29"/>
        <v>0</v>
      </c>
      <c r="CB87" s="913">
        <f t="shared" si="29"/>
        <v>0</v>
      </c>
      <c r="CC87" s="913">
        <f t="shared" si="29"/>
        <v>1459</v>
      </c>
      <c r="CD87" s="913">
        <f t="shared" si="29"/>
        <v>0</v>
      </c>
      <c r="CE87" s="913">
        <f t="shared" si="29"/>
        <v>0</v>
      </c>
      <c r="CF87" s="913">
        <f t="shared" si="29"/>
        <v>1459</v>
      </c>
      <c r="CG87" s="913">
        <f t="shared" si="29"/>
        <v>0</v>
      </c>
      <c r="CH87" s="913">
        <f t="shared" ref="CH87:DM87" si="30">CH86+CH63</f>
        <v>0</v>
      </c>
      <c r="CI87" s="913">
        <f t="shared" si="30"/>
        <v>0</v>
      </c>
      <c r="CJ87" s="913">
        <f t="shared" si="30"/>
        <v>0</v>
      </c>
      <c r="CK87" s="913">
        <f t="shared" si="30"/>
        <v>0</v>
      </c>
      <c r="CL87" s="913">
        <f t="shared" si="30"/>
        <v>0</v>
      </c>
      <c r="CM87" s="913">
        <f t="shared" si="30"/>
        <v>0</v>
      </c>
      <c r="CN87" s="913">
        <f t="shared" si="30"/>
        <v>0</v>
      </c>
      <c r="CO87" s="913">
        <f t="shared" si="30"/>
        <v>873</v>
      </c>
      <c r="CP87" s="913">
        <f t="shared" si="30"/>
        <v>0</v>
      </c>
      <c r="CQ87" s="913">
        <f t="shared" si="30"/>
        <v>0</v>
      </c>
      <c r="CR87" s="913">
        <f t="shared" si="30"/>
        <v>215</v>
      </c>
      <c r="CS87" s="913">
        <f t="shared" si="30"/>
        <v>0</v>
      </c>
      <c r="CT87" s="913">
        <f t="shared" si="30"/>
        <v>0</v>
      </c>
      <c r="CU87" s="913">
        <f t="shared" si="30"/>
        <v>629</v>
      </c>
      <c r="CV87" s="913">
        <f t="shared" si="30"/>
        <v>0</v>
      </c>
      <c r="CW87" s="913">
        <f t="shared" si="30"/>
        <v>13310</v>
      </c>
      <c r="CX87" s="913">
        <f t="shared" si="30"/>
        <v>12046</v>
      </c>
      <c r="CY87" s="913">
        <f t="shared" si="30"/>
        <v>0</v>
      </c>
      <c r="CZ87" s="913">
        <f t="shared" si="30"/>
        <v>15840</v>
      </c>
      <c r="DA87" s="913">
        <f t="shared" si="30"/>
        <v>14399</v>
      </c>
      <c r="DB87" s="913">
        <f t="shared" si="30"/>
        <v>0</v>
      </c>
      <c r="DC87" s="913">
        <f t="shared" si="30"/>
        <v>0</v>
      </c>
      <c r="DD87" s="913">
        <f t="shared" si="30"/>
        <v>3036</v>
      </c>
      <c r="DE87" s="913">
        <f t="shared" si="30"/>
        <v>0</v>
      </c>
      <c r="DF87" s="913">
        <f t="shared" si="30"/>
        <v>14520</v>
      </c>
      <c r="DG87" s="913">
        <f t="shared" si="30"/>
        <v>13434</v>
      </c>
      <c r="DH87" s="913">
        <f t="shared" si="30"/>
        <v>0</v>
      </c>
      <c r="DI87" s="913">
        <f t="shared" si="30"/>
        <v>14520</v>
      </c>
      <c r="DJ87" s="913">
        <f t="shared" si="30"/>
        <v>13386</v>
      </c>
      <c r="DK87" s="913">
        <f t="shared" si="30"/>
        <v>80947</v>
      </c>
      <c r="DL87" s="913">
        <f t="shared" si="30"/>
        <v>3844</v>
      </c>
      <c r="DM87" s="913">
        <f t="shared" si="30"/>
        <v>2364</v>
      </c>
      <c r="DN87" s="913">
        <f t="shared" ref="DN87:EB87" si="31">DN86+DN63</f>
        <v>5841</v>
      </c>
      <c r="DO87" s="913">
        <f t="shared" si="31"/>
        <v>5888</v>
      </c>
      <c r="DP87" s="913">
        <f t="shared" si="31"/>
        <v>4965</v>
      </c>
      <c r="DQ87" s="913">
        <f t="shared" si="31"/>
        <v>0</v>
      </c>
      <c r="DR87" s="913">
        <f t="shared" si="31"/>
        <v>0</v>
      </c>
      <c r="DS87" s="913">
        <f t="shared" si="31"/>
        <v>0</v>
      </c>
      <c r="DT87" s="913">
        <f t="shared" si="31"/>
        <v>0</v>
      </c>
      <c r="DU87" s="913">
        <f t="shared" si="31"/>
        <v>0</v>
      </c>
      <c r="DV87" s="913">
        <f t="shared" si="31"/>
        <v>0</v>
      </c>
      <c r="DW87" s="913">
        <f t="shared" si="31"/>
        <v>951</v>
      </c>
      <c r="DX87" s="913">
        <f t="shared" si="31"/>
        <v>6601</v>
      </c>
      <c r="DY87" s="913">
        <f t="shared" si="31"/>
        <v>6490</v>
      </c>
      <c r="DZ87" s="913">
        <f t="shared" si="31"/>
        <v>0</v>
      </c>
      <c r="EA87" s="913">
        <f t="shared" si="31"/>
        <v>750</v>
      </c>
      <c r="EB87" s="914">
        <f t="shared" si="31"/>
        <v>89</v>
      </c>
      <c r="EC87" s="772"/>
      <c r="ED87" s="772"/>
      <c r="EE87" s="772"/>
      <c r="EF87" s="772"/>
      <c r="EG87" s="772"/>
      <c r="EH87" s="772"/>
      <c r="EI87" s="772"/>
      <c r="EJ87" s="573"/>
      <c r="EK87" s="573"/>
    </row>
    <row r="88" spans="1:141" customFormat="1" ht="21.75" customHeight="1">
      <c r="A88" s="1034"/>
      <c r="B88" s="1035"/>
      <c r="C88" s="1036"/>
      <c r="D88" s="901"/>
      <c r="E88" s="901"/>
      <c r="F88" s="901"/>
      <c r="G88" s="902"/>
      <c r="H88" s="454"/>
      <c r="I88" s="454"/>
      <c r="J88" s="903"/>
      <c r="K88" s="454"/>
      <c r="L88" s="454"/>
      <c r="M88" s="903"/>
      <c r="N88" s="454"/>
      <c r="O88" s="454"/>
      <c r="P88" s="903"/>
      <c r="Q88" s="454"/>
      <c r="R88" s="456"/>
      <c r="S88" s="900">
        <f t="shared" si="27"/>
        <v>0</v>
      </c>
      <c r="T88" s="900">
        <f t="shared" si="24"/>
        <v>0</v>
      </c>
      <c r="U88" s="900">
        <f t="shared" si="25"/>
        <v>0</v>
      </c>
      <c r="V88" s="739"/>
      <c r="W88" s="739"/>
      <c r="X88" s="739"/>
      <c r="Y88" s="739"/>
      <c r="Z88" s="739"/>
      <c r="AA88" s="739"/>
      <c r="AB88" s="739"/>
      <c r="AC88" s="739"/>
      <c r="AD88" s="739"/>
      <c r="AE88" s="739"/>
      <c r="AF88" s="739"/>
      <c r="AG88" s="739"/>
      <c r="AH88" s="739"/>
      <c r="AI88" s="739"/>
      <c r="AJ88" s="739"/>
      <c r="AK88" s="739"/>
      <c r="AL88" s="739"/>
      <c r="AM88" s="739"/>
      <c r="AN88" s="739"/>
      <c r="AO88" s="739"/>
      <c r="AP88" s="739"/>
      <c r="AQ88" s="739"/>
      <c r="AR88" s="739"/>
      <c r="AS88" s="739"/>
      <c r="AT88" s="739"/>
      <c r="AU88" s="739"/>
      <c r="AV88" s="739"/>
      <c r="AW88" s="739"/>
      <c r="AX88" s="739"/>
      <c r="AY88" s="739"/>
      <c r="AZ88" s="739"/>
      <c r="BA88" s="739"/>
      <c r="BB88" s="739"/>
      <c r="BC88" s="739"/>
      <c r="BD88" s="739"/>
      <c r="BE88" s="739"/>
      <c r="BF88" s="739"/>
      <c r="BG88" s="739"/>
      <c r="BH88" s="739"/>
      <c r="BI88" s="739"/>
      <c r="BJ88" s="739"/>
      <c r="BK88" s="739"/>
      <c r="BL88" s="739"/>
      <c r="BM88" s="739"/>
      <c r="BN88" s="739"/>
      <c r="BO88" s="739"/>
      <c r="BP88" s="739"/>
      <c r="BQ88" s="739"/>
      <c r="BR88" s="739"/>
      <c r="BS88" s="739"/>
      <c r="BT88" s="739"/>
      <c r="BU88" s="739"/>
      <c r="BV88" s="739"/>
      <c r="BW88" s="739"/>
      <c r="BX88" s="739"/>
      <c r="BY88" s="739"/>
      <c r="BZ88" s="739"/>
      <c r="CA88" s="739"/>
      <c r="CB88" s="739"/>
      <c r="CC88" s="739"/>
      <c r="CD88" s="739"/>
      <c r="CE88" s="739"/>
      <c r="CF88" s="739"/>
      <c r="CG88" s="739"/>
      <c r="CH88" s="739"/>
      <c r="CI88" s="739"/>
      <c r="CJ88" s="739"/>
      <c r="CK88" s="739"/>
      <c r="CL88" s="739"/>
      <c r="CM88" s="739"/>
      <c r="CN88" s="739"/>
      <c r="CO88" s="739"/>
      <c r="CP88" s="739"/>
      <c r="CQ88" s="739"/>
      <c r="CR88" s="739"/>
      <c r="CS88" s="739"/>
      <c r="CT88" s="739"/>
      <c r="CU88" s="739"/>
      <c r="CV88" s="739"/>
      <c r="CW88" s="739"/>
      <c r="CX88" s="739"/>
      <c r="CY88" s="739"/>
      <c r="CZ88" s="739"/>
      <c r="DA88" s="739"/>
      <c r="DB88" s="739"/>
      <c r="DC88" s="739"/>
      <c r="DD88" s="739"/>
      <c r="DE88" s="739"/>
      <c r="DF88" s="739"/>
      <c r="DG88" s="739"/>
      <c r="DH88" s="739"/>
      <c r="DI88" s="739"/>
      <c r="DJ88" s="739"/>
      <c r="DK88" s="739"/>
      <c r="DL88" s="739"/>
      <c r="DM88" s="739"/>
      <c r="DN88" s="739"/>
      <c r="DO88" s="739"/>
      <c r="DP88" s="739"/>
      <c r="DQ88" s="739"/>
      <c r="DR88" s="739"/>
      <c r="DS88" s="739"/>
      <c r="DT88" s="739"/>
      <c r="DU88" s="739"/>
      <c r="DV88" s="739"/>
      <c r="DW88" s="739"/>
      <c r="DX88" s="739"/>
      <c r="DY88" s="739"/>
      <c r="DZ88" s="739"/>
      <c r="EA88" s="739"/>
      <c r="EB88" s="739"/>
      <c r="EC88" s="739"/>
      <c r="ED88" s="739"/>
      <c r="EE88" s="739"/>
      <c r="EF88" s="739"/>
      <c r="EG88" s="739"/>
      <c r="EH88" s="739"/>
      <c r="EI88" s="739"/>
      <c r="EJ88" s="569"/>
      <c r="EK88" s="569"/>
    </row>
    <row r="89" spans="1:141" customFormat="1" ht="27" customHeight="1" thickBot="1">
      <c r="A89" s="1037"/>
      <c r="B89" s="765"/>
      <c r="C89" s="1038"/>
      <c r="D89" s="906"/>
      <c r="E89" s="906"/>
      <c r="F89" s="906"/>
      <c r="G89" s="569">
        <f t="shared" ref="G89:R89" si="32">+G90+G91</f>
        <v>0</v>
      </c>
      <c r="H89" s="569">
        <f t="shared" si="32"/>
        <v>0</v>
      </c>
      <c r="I89" s="569">
        <f t="shared" si="32"/>
        <v>0</v>
      </c>
      <c r="J89" s="569">
        <f t="shared" si="32"/>
        <v>0</v>
      </c>
      <c r="K89" s="569">
        <f t="shared" si="32"/>
        <v>0</v>
      </c>
      <c r="L89" s="569">
        <f t="shared" si="32"/>
        <v>0</v>
      </c>
      <c r="M89" s="569">
        <f t="shared" si="32"/>
        <v>0</v>
      </c>
      <c r="N89" s="569">
        <f t="shared" si="32"/>
        <v>0</v>
      </c>
      <c r="O89" s="569">
        <f t="shared" si="32"/>
        <v>0</v>
      </c>
      <c r="P89" s="569">
        <f t="shared" si="32"/>
        <v>0</v>
      </c>
      <c r="Q89" s="569">
        <f t="shared" si="32"/>
        <v>0</v>
      </c>
      <c r="R89" s="569">
        <f t="shared" si="32"/>
        <v>0</v>
      </c>
      <c r="S89" s="900">
        <f t="shared" si="27"/>
        <v>0</v>
      </c>
      <c r="T89" s="900">
        <f t="shared" si="24"/>
        <v>0</v>
      </c>
      <c r="U89" s="900">
        <f t="shared" si="25"/>
        <v>0</v>
      </c>
      <c r="V89" s="790"/>
      <c r="W89" s="790"/>
      <c r="X89" s="790"/>
      <c r="Y89" s="790"/>
      <c r="Z89" s="790"/>
      <c r="AA89" s="790"/>
      <c r="AB89" s="790"/>
      <c r="AC89" s="790"/>
      <c r="AD89" s="790"/>
      <c r="AE89" s="790"/>
      <c r="AF89" s="790"/>
      <c r="AG89" s="790"/>
      <c r="AH89" s="790"/>
      <c r="AI89" s="790"/>
      <c r="AJ89" s="790"/>
      <c r="AK89" s="790"/>
      <c r="AL89" s="790"/>
      <c r="AM89" s="790"/>
      <c r="AN89" s="790"/>
      <c r="AO89" s="790"/>
      <c r="AP89" s="790"/>
      <c r="AQ89" s="790"/>
      <c r="AR89" s="790"/>
      <c r="AS89" s="790"/>
      <c r="AT89" s="790"/>
      <c r="AU89" s="790"/>
      <c r="AV89" s="790"/>
      <c r="AW89" s="790"/>
      <c r="AX89" s="790"/>
      <c r="AY89" s="790"/>
      <c r="AZ89" s="790"/>
      <c r="BA89" s="790"/>
      <c r="BB89" s="790"/>
      <c r="BC89" s="790"/>
      <c r="BD89" s="790"/>
      <c r="BE89" s="790"/>
      <c r="BF89" s="790"/>
      <c r="BG89" s="790"/>
      <c r="BH89" s="790"/>
      <c r="BI89" s="790"/>
      <c r="BJ89" s="790"/>
      <c r="BK89" s="790"/>
      <c r="BL89" s="790"/>
      <c r="BM89" s="790"/>
      <c r="BN89" s="790"/>
      <c r="BO89" s="790"/>
      <c r="BP89" s="789"/>
      <c r="BQ89" s="789"/>
      <c r="BR89" s="789"/>
      <c r="BS89" s="789"/>
      <c r="BT89" s="789"/>
      <c r="BU89" s="789"/>
      <c r="BV89" s="789"/>
      <c r="BW89" s="789"/>
      <c r="BX89" s="789"/>
      <c r="BY89" s="789"/>
      <c r="BZ89" s="789"/>
      <c r="CA89" s="789"/>
      <c r="CB89" s="789"/>
      <c r="CC89" s="789"/>
      <c r="CD89" s="789"/>
      <c r="CE89" s="789"/>
      <c r="CF89" s="789"/>
      <c r="CG89" s="789"/>
      <c r="CH89" s="789"/>
      <c r="CI89" s="789"/>
      <c r="CJ89" s="789"/>
      <c r="CK89" s="789"/>
      <c r="CL89" s="789"/>
      <c r="CM89" s="789"/>
      <c r="CN89" s="789"/>
      <c r="CO89" s="789"/>
      <c r="CP89" s="789"/>
      <c r="CQ89" s="789"/>
      <c r="CR89" s="789"/>
      <c r="CS89" s="789"/>
      <c r="CT89" s="789"/>
      <c r="CU89" s="789"/>
      <c r="CV89" s="789"/>
      <c r="CW89" s="789"/>
      <c r="CX89" s="789"/>
      <c r="CY89" s="789"/>
      <c r="CZ89" s="789"/>
      <c r="DA89" s="789"/>
      <c r="DB89" s="789"/>
      <c r="DC89" s="789"/>
      <c r="DD89" s="789"/>
      <c r="DE89" s="789"/>
      <c r="DF89" s="789"/>
      <c r="DG89" s="789"/>
      <c r="DH89" s="789"/>
      <c r="DI89" s="789"/>
      <c r="DJ89" s="789"/>
      <c r="DK89" s="789"/>
      <c r="DL89" s="789"/>
      <c r="DM89" s="789"/>
      <c r="DN89" s="789"/>
      <c r="DO89" s="789"/>
      <c r="DP89" s="789"/>
      <c r="DQ89" s="789"/>
      <c r="DR89" s="789"/>
      <c r="DS89" s="789"/>
      <c r="DT89" s="789"/>
      <c r="DU89" s="789"/>
      <c r="DV89" s="789"/>
      <c r="DW89" s="789"/>
      <c r="DX89" s="789"/>
      <c r="DY89" s="789"/>
      <c r="DZ89" s="789"/>
      <c r="EA89" s="789"/>
      <c r="EB89" s="789"/>
      <c r="EC89" s="746"/>
      <c r="ED89" s="746"/>
      <c r="EE89" s="746"/>
      <c r="EF89" s="746"/>
      <c r="EG89" s="746"/>
      <c r="EH89" s="746"/>
      <c r="EI89" s="746"/>
      <c r="EJ89" s="574"/>
      <c r="EK89" s="574"/>
    </row>
    <row r="90" spans="1:141" customFormat="1" ht="13.5" customHeight="1" thickBot="1">
      <c r="A90" s="1039"/>
      <c r="B90" s="1000"/>
      <c r="C90" s="1016" t="s">
        <v>880</v>
      </c>
      <c r="D90" s="907"/>
      <c r="E90" s="907"/>
      <c r="F90" s="907"/>
      <c r="G90" s="908"/>
      <c r="H90" s="909"/>
      <c r="I90" s="909"/>
      <c r="J90" s="908"/>
      <c r="K90" s="909"/>
      <c r="L90" s="909"/>
      <c r="M90" s="908"/>
      <c r="N90" s="909"/>
      <c r="O90" s="909"/>
      <c r="P90" s="908"/>
      <c r="Q90" s="909"/>
      <c r="R90" s="909"/>
      <c r="S90" s="910">
        <f t="shared" si="27"/>
        <v>0</v>
      </c>
      <c r="T90" s="910">
        <f t="shared" si="24"/>
        <v>0</v>
      </c>
      <c r="U90" s="910">
        <f t="shared" si="25"/>
        <v>0</v>
      </c>
      <c r="V90" s="896"/>
      <c r="W90" s="896"/>
      <c r="X90" s="896"/>
      <c r="Y90" s="896"/>
      <c r="Z90" s="896"/>
      <c r="AA90" s="896"/>
      <c r="AB90" s="896"/>
      <c r="AC90" s="896"/>
      <c r="AD90" s="896"/>
      <c r="AE90" s="896"/>
      <c r="AF90" s="896"/>
      <c r="AG90" s="896"/>
      <c r="AH90" s="896"/>
      <c r="AI90" s="896"/>
      <c r="AJ90" s="896"/>
      <c r="AK90" s="896"/>
      <c r="AL90" s="896"/>
      <c r="AM90" s="896"/>
      <c r="AN90" s="896"/>
      <c r="AO90" s="896"/>
      <c r="AP90" s="896"/>
      <c r="AQ90" s="896"/>
      <c r="AR90" s="896"/>
      <c r="AS90" s="896"/>
      <c r="AT90" s="896"/>
      <c r="AU90" s="896"/>
      <c r="AV90" s="896"/>
      <c r="AW90" s="896"/>
      <c r="AX90" s="896"/>
      <c r="AY90" s="896"/>
      <c r="AZ90" s="896"/>
      <c r="BA90" s="896"/>
      <c r="BB90" s="896"/>
      <c r="BC90" s="896"/>
      <c r="BD90" s="896"/>
      <c r="BE90" s="896"/>
      <c r="BF90" s="896"/>
      <c r="BG90" s="896"/>
      <c r="BH90" s="896"/>
      <c r="BI90" s="896"/>
      <c r="BJ90" s="896"/>
      <c r="BK90" s="896"/>
      <c r="BL90" s="896"/>
      <c r="BM90" s="896"/>
      <c r="BN90" s="896"/>
      <c r="BO90" s="896"/>
      <c r="BP90" s="896"/>
      <c r="BQ90" s="896"/>
      <c r="BR90" s="896"/>
      <c r="BS90" s="896"/>
      <c r="BT90" s="896"/>
      <c r="BU90" s="896"/>
      <c r="BV90" s="896"/>
      <c r="BW90" s="896"/>
      <c r="BX90" s="896"/>
      <c r="BY90" s="896"/>
      <c r="BZ90" s="896"/>
      <c r="CA90" s="896"/>
      <c r="CB90" s="896"/>
      <c r="CC90" s="896"/>
      <c r="CD90" s="896"/>
      <c r="CE90" s="896"/>
      <c r="CF90" s="896"/>
      <c r="CG90" s="896"/>
      <c r="CH90" s="896"/>
      <c r="CI90" s="896"/>
      <c r="CJ90" s="896"/>
      <c r="CK90" s="896"/>
      <c r="CL90" s="896"/>
      <c r="CM90" s="896"/>
      <c r="CN90" s="896"/>
      <c r="CO90" s="896"/>
      <c r="CP90" s="896"/>
      <c r="CQ90" s="896"/>
      <c r="CR90" s="896"/>
      <c r="CS90" s="896"/>
      <c r="CT90" s="896"/>
      <c r="CU90" s="895"/>
      <c r="CV90" s="896"/>
      <c r="CW90" s="896"/>
      <c r="CX90" s="896"/>
      <c r="CY90" s="896"/>
      <c r="CZ90" s="896"/>
      <c r="DA90" s="896"/>
      <c r="DB90" s="896"/>
      <c r="DC90" s="896"/>
      <c r="DD90" s="896"/>
      <c r="DE90" s="896"/>
      <c r="DF90" s="896"/>
      <c r="DG90" s="896"/>
      <c r="DH90" s="896"/>
      <c r="DI90" s="896"/>
      <c r="DJ90" s="896"/>
      <c r="DK90" s="896"/>
      <c r="DL90" s="896"/>
      <c r="DM90" s="896"/>
      <c r="DN90" s="896"/>
      <c r="DO90" s="896"/>
      <c r="DP90" s="896"/>
      <c r="DQ90" s="896"/>
      <c r="DR90" s="896"/>
      <c r="DS90" s="896"/>
      <c r="DT90" s="896"/>
      <c r="DU90" s="896"/>
      <c r="DV90" s="896"/>
      <c r="DW90" s="896"/>
      <c r="DX90" s="896"/>
      <c r="DY90" s="896"/>
      <c r="DZ90" s="896"/>
      <c r="EA90" s="896"/>
      <c r="EB90" s="897"/>
      <c r="EC90" s="789"/>
      <c r="ED90" s="744"/>
      <c r="EE90" s="744"/>
      <c r="EF90" s="744"/>
      <c r="EG90" s="744"/>
      <c r="EH90" s="744"/>
      <c r="EI90" s="744"/>
      <c r="EJ90" s="432"/>
      <c r="EK90" s="432"/>
    </row>
    <row r="91" spans="1:141" customFormat="1" ht="13.5" customHeight="1" thickBot="1">
      <c r="A91" s="1026"/>
      <c r="B91" s="1040" t="s">
        <v>844</v>
      </c>
      <c r="C91" s="1041" t="s">
        <v>1231</v>
      </c>
      <c r="D91" s="904"/>
      <c r="E91" s="904"/>
      <c r="F91" s="904"/>
      <c r="G91" s="905"/>
      <c r="H91" s="460"/>
      <c r="I91" s="460"/>
      <c r="J91" s="578"/>
      <c r="K91" s="460"/>
      <c r="L91" s="460"/>
      <c r="M91" s="578"/>
      <c r="N91" s="460"/>
      <c r="O91" s="460"/>
      <c r="P91" s="578"/>
      <c r="Q91" s="460"/>
      <c r="R91" s="579"/>
      <c r="S91" s="878">
        <f t="shared" si="27"/>
        <v>88024</v>
      </c>
      <c r="T91" s="879">
        <f t="shared" si="24"/>
        <v>90334</v>
      </c>
      <c r="U91" s="879">
        <f t="shared" si="25"/>
        <v>76417</v>
      </c>
      <c r="V91" s="879">
        <f t="shared" ref="V91:BN91" si="33">BR91+BU91+CG91+CP91+CS91+CV91+CY91+DB91+DE91+DH91+DK91+DN91+DQ91+DW91+DZ91+EC91</f>
        <v>85924</v>
      </c>
      <c r="W91" s="879">
        <f t="shared" si="33"/>
        <v>81947</v>
      </c>
      <c r="X91" s="879">
        <f t="shared" si="33"/>
        <v>69058</v>
      </c>
      <c r="Y91" s="879">
        <f t="shared" si="33"/>
        <v>88024</v>
      </c>
      <c r="Z91" s="879">
        <f t="shared" si="33"/>
        <v>76447</v>
      </c>
      <c r="AA91" s="879">
        <f t="shared" si="33"/>
        <v>62162</v>
      </c>
      <c r="AB91" s="879">
        <f t="shared" si="33"/>
        <v>88024</v>
      </c>
      <c r="AC91" s="879">
        <f t="shared" si="33"/>
        <v>78892</v>
      </c>
      <c r="AD91" s="879">
        <f t="shared" si="33"/>
        <v>63801</v>
      </c>
      <c r="AE91" s="879">
        <f t="shared" si="33"/>
        <v>88024</v>
      </c>
      <c r="AF91" s="879">
        <f t="shared" si="33"/>
        <v>72350</v>
      </c>
      <c r="AG91" s="879">
        <f t="shared" si="33"/>
        <v>57041</v>
      </c>
      <c r="AH91" s="879">
        <f t="shared" si="33"/>
        <v>88024</v>
      </c>
      <c r="AI91" s="879">
        <f t="shared" si="33"/>
        <v>63719</v>
      </c>
      <c r="AJ91" s="879">
        <f t="shared" si="33"/>
        <v>50355</v>
      </c>
      <c r="AK91" s="879">
        <f t="shared" si="33"/>
        <v>88024</v>
      </c>
      <c r="AL91" s="879">
        <f t="shared" si="33"/>
        <v>60136</v>
      </c>
      <c r="AM91" s="879">
        <f t="shared" si="33"/>
        <v>45584</v>
      </c>
      <c r="AN91" s="879">
        <f t="shared" si="33"/>
        <v>88024</v>
      </c>
      <c r="AO91" s="879">
        <f t="shared" si="33"/>
        <v>51837</v>
      </c>
      <c r="AP91" s="879">
        <f t="shared" si="33"/>
        <v>38390</v>
      </c>
      <c r="AQ91" s="879">
        <f t="shared" si="33"/>
        <v>88024</v>
      </c>
      <c r="AR91" s="879">
        <f t="shared" si="33"/>
        <v>35364</v>
      </c>
      <c r="AS91" s="879">
        <f t="shared" si="33"/>
        <v>25316</v>
      </c>
      <c r="AT91" s="879">
        <f t="shared" si="33"/>
        <v>7077</v>
      </c>
      <c r="AU91" s="879">
        <f t="shared" si="33"/>
        <v>36345</v>
      </c>
      <c r="AV91" s="879">
        <f t="shared" si="33"/>
        <v>36409</v>
      </c>
      <c r="AW91" s="879">
        <f t="shared" si="33"/>
        <v>2100</v>
      </c>
      <c r="AX91" s="879">
        <f t="shared" si="33"/>
        <v>37485</v>
      </c>
      <c r="AY91" s="879">
        <f t="shared" si="33"/>
        <v>36111</v>
      </c>
      <c r="AZ91" s="879">
        <f t="shared" si="33"/>
        <v>83047</v>
      </c>
      <c r="BA91" s="879">
        <f t="shared" si="33"/>
        <v>43856</v>
      </c>
      <c r="BB91" s="879">
        <f t="shared" si="33"/>
        <v>29978</v>
      </c>
      <c r="BC91" s="879">
        <f t="shared" si="33"/>
        <v>4977</v>
      </c>
      <c r="BD91" s="879">
        <f t="shared" si="33"/>
        <v>28567</v>
      </c>
      <c r="BE91" s="879">
        <f t="shared" si="33"/>
        <v>27559</v>
      </c>
      <c r="BF91" s="879">
        <f t="shared" si="33"/>
        <v>0</v>
      </c>
      <c r="BG91" s="879">
        <f t="shared" si="33"/>
        <v>17067</v>
      </c>
      <c r="BH91" s="879">
        <f t="shared" si="33"/>
        <v>16617</v>
      </c>
      <c r="BI91" s="879">
        <f t="shared" si="33"/>
        <v>2100</v>
      </c>
      <c r="BJ91" s="879">
        <f t="shared" si="33"/>
        <v>27216</v>
      </c>
      <c r="BK91" s="879">
        <f t="shared" si="33"/>
        <v>25320</v>
      </c>
      <c r="BL91" s="879">
        <f t="shared" si="33"/>
        <v>80947</v>
      </c>
      <c r="BM91" s="879">
        <f t="shared" si="33"/>
        <v>29022</v>
      </c>
      <c r="BN91" s="879">
        <f t="shared" si="33"/>
        <v>16554</v>
      </c>
      <c r="BO91" s="880">
        <f>SUM(BO92:BO96)</f>
        <v>0</v>
      </c>
      <c r="BP91" s="880">
        <f t="shared" ref="BP91:EA91" si="34">SUM(BP92:BP96)</f>
        <v>0</v>
      </c>
      <c r="BQ91" s="880">
        <f t="shared" si="34"/>
        <v>6</v>
      </c>
      <c r="BR91" s="880">
        <f t="shared" si="34"/>
        <v>0</v>
      </c>
      <c r="BS91" s="880">
        <f t="shared" si="34"/>
        <v>0</v>
      </c>
      <c r="BT91" s="880">
        <f t="shared" si="34"/>
        <v>1486</v>
      </c>
      <c r="BU91" s="880">
        <f t="shared" si="34"/>
        <v>0</v>
      </c>
      <c r="BV91" s="880">
        <f t="shared" si="34"/>
        <v>0</v>
      </c>
      <c r="BW91" s="880">
        <f t="shared" si="34"/>
        <v>0</v>
      </c>
      <c r="BX91" s="880">
        <f t="shared" si="34"/>
        <v>0</v>
      </c>
      <c r="BY91" s="880">
        <f t="shared" si="34"/>
        <v>0</v>
      </c>
      <c r="BZ91" s="880">
        <f t="shared" si="34"/>
        <v>0</v>
      </c>
      <c r="CA91" s="880">
        <f t="shared" si="34"/>
        <v>0</v>
      </c>
      <c r="CB91" s="880">
        <f t="shared" si="34"/>
        <v>0</v>
      </c>
      <c r="CC91" s="880">
        <f t="shared" si="34"/>
        <v>0</v>
      </c>
      <c r="CD91" s="880">
        <f t="shared" si="34"/>
        <v>0</v>
      </c>
      <c r="CE91" s="880">
        <f t="shared" si="34"/>
        <v>2910</v>
      </c>
      <c r="CF91" s="880">
        <f t="shared" si="34"/>
        <v>1424</v>
      </c>
      <c r="CG91" s="880">
        <f t="shared" si="34"/>
        <v>0</v>
      </c>
      <c r="CH91" s="880">
        <f t="shared" si="34"/>
        <v>0</v>
      </c>
      <c r="CI91" s="880">
        <f t="shared" si="34"/>
        <v>0</v>
      </c>
      <c r="CJ91" s="880">
        <f t="shared" si="34"/>
        <v>0</v>
      </c>
      <c r="CK91" s="880">
        <f t="shared" si="34"/>
        <v>0</v>
      </c>
      <c r="CL91" s="880">
        <f t="shared" si="34"/>
        <v>0</v>
      </c>
      <c r="CM91" s="880">
        <f t="shared" si="34"/>
        <v>0</v>
      </c>
      <c r="CN91" s="880">
        <f t="shared" si="34"/>
        <v>1877</v>
      </c>
      <c r="CO91" s="880">
        <f t="shared" si="34"/>
        <v>2128</v>
      </c>
      <c r="CP91" s="880">
        <f t="shared" si="34"/>
        <v>0</v>
      </c>
      <c r="CQ91" s="880">
        <f t="shared" si="34"/>
        <v>2413</v>
      </c>
      <c r="CR91" s="880">
        <f t="shared" si="34"/>
        <v>2738</v>
      </c>
      <c r="CS91" s="880">
        <f t="shared" si="34"/>
        <v>0</v>
      </c>
      <c r="CT91" s="880">
        <f t="shared" si="34"/>
        <v>6119</v>
      </c>
      <c r="CU91" s="880">
        <f t="shared" si="34"/>
        <v>6962</v>
      </c>
      <c r="CV91" s="880">
        <f t="shared" si="34"/>
        <v>0</v>
      </c>
      <c r="CW91" s="880">
        <f t="shared" si="34"/>
        <v>9988</v>
      </c>
      <c r="CX91" s="880">
        <f t="shared" si="34"/>
        <v>8794</v>
      </c>
      <c r="CY91" s="880">
        <f t="shared" si="34"/>
        <v>0</v>
      </c>
      <c r="CZ91" s="880">
        <f t="shared" si="34"/>
        <v>12337</v>
      </c>
      <c r="DA91" s="880">
        <f t="shared" si="34"/>
        <v>10910</v>
      </c>
      <c r="DB91" s="880">
        <f t="shared" si="34"/>
        <v>0</v>
      </c>
      <c r="DC91" s="880">
        <f t="shared" si="34"/>
        <v>4542</v>
      </c>
      <c r="DD91" s="880">
        <f t="shared" si="34"/>
        <v>5179</v>
      </c>
      <c r="DE91" s="880">
        <f t="shared" si="34"/>
        <v>0</v>
      </c>
      <c r="DF91" s="880">
        <f t="shared" si="34"/>
        <v>12525</v>
      </c>
      <c r="DG91" s="880">
        <f t="shared" si="34"/>
        <v>11438</v>
      </c>
      <c r="DH91" s="880">
        <f t="shared" si="34"/>
        <v>0</v>
      </c>
      <c r="DI91" s="880">
        <f t="shared" si="34"/>
        <v>11091</v>
      </c>
      <c r="DJ91" s="880">
        <f t="shared" si="34"/>
        <v>10081</v>
      </c>
      <c r="DK91" s="880">
        <f t="shared" si="34"/>
        <v>80947</v>
      </c>
      <c r="DL91" s="880">
        <f t="shared" si="34"/>
        <v>11244</v>
      </c>
      <c r="DM91" s="880">
        <f t="shared" si="34"/>
        <v>0</v>
      </c>
      <c r="DN91" s="880">
        <f t="shared" si="34"/>
        <v>4977</v>
      </c>
      <c r="DO91" s="880">
        <f t="shared" si="34"/>
        <v>5001</v>
      </c>
      <c r="DP91" s="880">
        <f t="shared" si="34"/>
        <v>4997</v>
      </c>
      <c r="DQ91" s="880">
        <f t="shared" si="34"/>
        <v>0</v>
      </c>
      <c r="DR91" s="880">
        <f t="shared" si="34"/>
        <v>0</v>
      </c>
      <c r="DS91" s="880">
        <f t="shared" si="34"/>
        <v>0</v>
      </c>
      <c r="DT91" s="880">
        <f t="shared" si="34"/>
        <v>2100</v>
      </c>
      <c r="DU91" s="880">
        <f t="shared" si="34"/>
        <v>3600</v>
      </c>
      <c r="DV91" s="880">
        <f t="shared" si="34"/>
        <v>3801</v>
      </c>
      <c r="DW91" s="880">
        <f t="shared" si="34"/>
        <v>0</v>
      </c>
      <c r="DX91" s="880">
        <f t="shared" si="34"/>
        <v>6687</v>
      </c>
      <c r="DY91" s="880">
        <f t="shared" si="34"/>
        <v>6473</v>
      </c>
      <c r="DZ91" s="880">
        <f t="shared" si="34"/>
        <v>0</v>
      </c>
      <c r="EA91" s="880">
        <f t="shared" si="34"/>
        <v>0</v>
      </c>
      <c r="EB91" s="881">
        <f>SUM(EB92:EB96)</f>
        <v>0</v>
      </c>
      <c r="EC91" s="744"/>
      <c r="ED91" s="744"/>
      <c r="EE91" s="744"/>
      <c r="EF91" s="744"/>
      <c r="EG91" s="744"/>
      <c r="EH91" s="744"/>
      <c r="EI91" s="744"/>
      <c r="EJ91" s="432"/>
      <c r="EK91" s="432"/>
    </row>
    <row r="92" spans="1:141" customFormat="1" ht="13.5" customHeight="1">
      <c r="A92" s="1021"/>
      <c r="B92" s="1042" t="s">
        <v>905</v>
      </c>
      <c r="C92" s="1043" t="s">
        <v>874</v>
      </c>
      <c r="D92" s="408"/>
      <c r="E92" s="408"/>
      <c r="F92" s="408"/>
      <c r="G92" s="419"/>
      <c r="H92" s="414"/>
      <c r="I92" s="414"/>
      <c r="J92" s="420"/>
      <c r="K92" s="414"/>
      <c r="L92" s="414"/>
      <c r="M92" s="420"/>
      <c r="N92" s="414"/>
      <c r="O92" s="414"/>
      <c r="P92" s="420"/>
      <c r="Q92" s="414"/>
      <c r="R92" s="414"/>
      <c r="S92" s="899">
        <f t="shared" si="27"/>
        <v>62875</v>
      </c>
      <c r="T92" s="899">
        <f t="shared" si="24"/>
        <v>62806</v>
      </c>
      <c r="U92" s="899">
        <f t="shared" si="25"/>
        <v>50800</v>
      </c>
      <c r="V92" s="877"/>
      <c r="W92" s="768"/>
      <c r="X92" s="768"/>
      <c r="Y92" s="877"/>
      <c r="Z92" s="768"/>
      <c r="AA92" s="768"/>
      <c r="AB92" s="877"/>
      <c r="AC92" s="768"/>
      <c r="AD92" s="768"/>
      <c r="AE92" s="877"/>
      <c r="AF92" s="768"/>
      <c r="AG92" s="768"/>
      <c r="AH92" s="768"/>
      <c r="AI92" s="768"/>
      <c r="AJ92" s="768"/>
      <c r="AK92" s="877"/>
      <c r="AL92" s="768"/>
      <c r="AM92" s="768"/>
      <c r="AN92" s="877"/>
      <c r="AO92" s="768"/>
      <c r="AP92" s="768"/>
      <c r="AQ92" s="877"/>
      <c r="AR92" s="768"/>
      <c r="AS92" s="768"/>
      <c r="AT92" s="877"/>
      <c r="AU92" s="768"/>
      <c r="AV92" s="768"/>
      <c r="AW92" s="877"/>
      <c r="AX92" s="768"/>
      <c r="AY92" s="768"/>
      <c r="AZ92" s="768"/>
      <c r="BA92" s="768"/>
      <c r="BB92" s="768"/>
      <c r="BC92" s="877"/>
      <c r="BD92" s="768"/>
      <c r="BE92" s="768"/>
      <c r="BF92" s="877"/>
      <c r="BG92" s="768"/>
      <c r="BH92" s="768"/>
      <c r="BI92" s="768"/>
      <c r="BJ92" s="768"/>
      <c r="BK92" s="768"/>
      <c r="BL92" s="877"/>
      <c r="BM92" s="768"/>
      <c r="BN92" s="768"/>
      <c r="BO92" s="877"/>
      <c r="BP92" s="768"/>
      <c r="BQ92" s="768"/>
      <c r="BR92" s="877"/>
      <c r="BS92" s="768"/>
      <c r="BT92" s="768">
        <v>1309</v>
      </c>
      <c r="BU92" s="877"/>
      <c r="BV92" s="768"/>
      <c r="BW92" s="768"/>
      <c r="BX92" s="768"/>
      <c r="BY92" s="768"/>
      <c r="BZ92" s="768"/>
      <c r="CA92" s="768"/>
      <c r="CB92" s="768"/>
      <c r="CC92" s="768"/>
      <c r="CD92" s="877"/>
      <c r="CE92" s="768">
        <v>2564</v>
      </c>
      <c r="CF92" s="768">
        <v>1255</v>
      </c>
      <c r="CG92" s="768"/>
      <c r="CH92" s="768"/>
      <c r="CI92" s="768"/>
      <c r="CJ92" s="877"/>
      <c r="CK92" s="768"/>
      <c r="CL92" s="769"/>
      <c r="CM92" s="877"/>
      <c r="CN92" s="768">
        <v>1877</v>
      </c>
      <c r="CO92" s="768">
        <v>1877</v>
      </c>
      <c r="CP92" s="877"/>
      <c r="CQ92" s="768">
        <v>2413</v>
      </c>
      <c r="CR92" s="768">
        <v>2413</v>
      </c>
      <c r="CS92" s="877"/>
      <c r="CT92" s="768">
        <v>6119</v>
      </c>
      <c r="CU92" s="768">
        <v>6119</v>
      </c>
      <c r="CV92" s="877"/>
      <c r="CW92" s="768">
        <v>7941</v>
      </c>
      <c r="CX92" s="768">
        <v>6786</v>
      </c>
      <c r="CY92" s="877"/>
      <c r="CZ92" s="770">
        <v>9880</v>
      </c>
      <c r="DA92" s="768">
        <v>8693</v>
      </c>
      <c r="DB92" s="768"/>
      <c r="DC92" s="768">
        <v>4542</v>
      </c>
      <c r="DD92" s="768">
        <v>4542</v>
      </c>
      <c r="DE92" s="768"/>
      <c r="DF92" s="768">
        <v>8786</v>
      </c>
      <c r="DG92" s="768">
        <v>7867</v>
      </c>
      <c r="DH92" s="768"/>
      <c r="DI92" s="768">
        <v>8906</v>
      </c>
      <c r="DJ92" s="768">
        <v>7890</v>
      </c>
      <c r="DK92" s="911">
        <v>62563</v>
      </c>
      <c r="DL92" s="768">
        <v>7837</v>
      </c>
      <c r="DM92" s="771"/>
      <c r="DN92" s="877">
        <v>312</v>
      </c>
      <c r="DO92" s="768">
        <v>312</v>
      </c>
      <c r="DP92" s="768">
        <v>312</v>
      </c>
      <c r="DQ92" s="877"/>
      <c r="DR92" s="768"/>
      <c r="DS92" s="768"/>
      <c r="DT92" s="768"/>
      <c r="DU92" s="768"/>
      <c r="DV92" s="768"/>
      <c r="DW92" s="768"/>
      <c r="DX92" s="768">
        <v>1629</v>
      </c>
      <c r="DY92" s="768">
        <v>1737</v>
      </c>
      <c r="DZ92" s="767"/>
      <c r="EA92" s="767"/>
      <c r="EB92" s="767"/>
      <c r="EC92" s="744"/>
      <c r="ED92" s="744"/>
      <c r="EE92" s="744"/>
      <c r="EF92" s="744"/>
      <c r="EG92" s="744"/>
      <c r="EH92" s="744"/>
      <c r="EI92" s="744"/>
      <c r="EJ92" s="432"/>
      <c r="EK92" s="432"/>
    </row>
    <row r="93" spans="1:141" customFormat="1" ht="13.5" customHeight="1">
      <c r="A93" s="1022"/>
      <c r="B93" s="1011" t="s">
        <v>906</v>
      </c>
      <c r="C93" s="1044" t="s">
        <v>967</v>
      </c>
      <c r="D93" s="408"/>
      <c r="E93" s="408"/>
      <c r="F93" s="408"/>
      <c r="G93" s="419"/>
      <c r="H93" s="414"/>
      <c r="I93" s="414"/>
      <c r="J93" s="420"/>
      <c r="K93" s="414"/>
      <c r="L93" s="414"/>
      <c r="M93" s="420"/>
      <c r="N93" s="414"/>
      <c r="O93" s="414"/>
      <c r="P93" s="420"/>
      <c r="Q93" s="414"/>
      <c r="R93" s="414"/>
      <c r="S93" s="745">
        <f t="shared" si="27"/>
        <v>8531</v>
      </c>
      <c r="T93" s="745">
        <f t="shared" si="24"/>
        <v>9050</v>
      </c>
      <c r="U93" s="745">
        <f t="shared" si="25"/>
        <v>7010</v>
      </c>
      <c r="V93" s="752"/>
      <c r="W93" s="740"/>
      <c r="X93" s="740"/>
      <c r="Y93" s="752"/>
      <c r="Z93" s="740"/>
      <c r="AA93" s="740"/>
      <c r="AB93" s="752"/>
      <c r="AC93" s="740"/>
      <c r="AD93" s="740"/>
      <c r="AE93" s="752"/>
      <c r="AF93" s="740"/>
      <c r="AG93" s="740"/>
      <c r="AH93" s="740"/>
      <c r="AI93" s="740"/>
      <c r="AJ93" s="740"/>
      <c r="AK93" s="752"/>
      <c r="AL93" s="740"/>
      <c r="AM93" s="740"/>
      <c r="AN93" s="752"/>
      <c r="AO93" s="740"/>
      <c r="AP93" s="740"/>
      <c r="AQ93" s="752"/>
      <c r="AR93" s="740"/>
      <c r="AS93" s="740"/>
      <c r="AT93" s="752"/>
      <c r="AU93" s="740"/>
      <c r="AV93" s="740"/>
      <c r="AW93" s="752"/>
      <c r="AX93" s="740"/>
      <c r="AY93" s="740"/>
      <c r="AZ93" s="740"/>
      <c r="BA93" s="740"/>
      <c r="BB93" s="740"/>
      <c r="BC93" s="752"/>
      <c r="BD93" s="740"/>
      <c r="BE93" s="740"/>
      <c r="BF93" s="752"/>
      <c r="BG93" s="740"/>
      <c r="BH93" s="740"/>
      <c r="BI93" s="740"/>
      <c r="BJ93" s="740"/>
      <c r="BK93" s="740"/>
      <c r="BL93" s="752"/>
      <c r="BM93" s="740"/>
      <c r="BN93" s="740"/>
      <c r="BO93" s="752"/>
      <c r="BP93" s="740"/>
      <c r="BQ93" s="740"/>
      <c r="BR93" s="752"/>
      <c r="BS93" s="740"/>
      <c r="BT93" s="740">
        <v>177</v>
      </c>
      <c r="BU93" s="752"/>
      <c r="BV93" s="740"/>
      <c r="BW93" s="740"/>
      <c r="BX93" s="740"/>
      <c r="BY93" s="740"/>
      <c r="BZ93" s="740"/>
      <c r="CA93" s="740"/>
      <c r="CB93" s="740"/>
      <c r="CC93" s="740"/>
      <c r="CD93" s="752"/>
      <c r="CE93" s="740">
        <v>346</v>
      </c>
      <c r="CF93" s="740">
        <v>169</v>
      </c>
      <c r="CG93" s="740"/>
      <c r="CH93" s="740"/>
      <c r="CI93" s="740"/>
      <c r="CJ93" s="752"/>
      <c r="CK93" s="740"/>
      <c r="CL93" s="741"/>
      <c r="CM93" s="752"/>
      <c r="CN93" s="740"/>
      <c r="CO93" s="740">
        <v>251</v>
      </c>
      <c r="CP93" s="752"/>
      <c r="CQ93" s="740"/>
      <c r="CR93" s="740">
        <v>325</v>
      </c>
      <c r="CS93" s="752"/>
      <c r="CT93" s="740"/>
      <c r="CU93" s="740">
        <v>826</v>
      </c>
      <c r="CV93" s="752"/>
      <c r="CW93" s="740">
        <v>1066</v>
      </c>
      <c r="CX93" s="740">
        <v>925</v>
      </c>
      <c r="CY93" s="752"/>
      <c r="CZ93" s="742">
        <v>1323</v>
      </c>
      <c r="DA93" s="740">
        <v>1049</v>
      </c>
      <c r="DB93" s="740"/>
      <c r="DC93" s="740"/>
      <c r="DD93" s="740">
        <v>637</v>
      </c>
      <c r="DE93" s="740"/>
      <c r="DF93" s="740">
        <v>1186</v>
      </c>
      <c r="DG93" s="740">
        <v>939</v>
      </c>
      <c r="DH93" s="740"/>
      <c r="DI93" s="740">
        <v>1186</v>
      </c>
      <c r="DJ93" s="740">
        <v>1178</v>
      </c>
      <c r="DK93" s="740">
        <v>8447</v>
      </c>
      <c r="DL93" s="740">
        <v>3407</v>
      </c>
      <c r="DM93" s="743"/>
      <c r="DN93" s="629">
        <v>84</v>
      </c>
      <c r="DO93" s="740">
        <v>79</v>
      </c>
      <c r="DP93" s="740">
        <v>79</v>
      </c>
      <c r="DQ93" s="752"/>
      <c r="DR93" s="740"/>
      <c r="DS93" s="740"/>
      <c r="DT93" s="740"/>
      <c r="DU93" s="740"/>
      <c r="DV93" s="740"/>
      <c r="DW93" s="740"/>
      <c r="DX93" s="740">
        <v>457</v>
      </c>
      <c r="DY93" s="740">
        <v>455</v>
      </c>
      <c r="DZ93" s="736"/>
      <c r="EA93" s="736"/>
      <c r="EB93" s="736"/>
      <c r="EC93" s="744"/>
      <c r="ED93" s="739"/>
      <c r="EE93" s="739"/>
      <c r="EF93" s="739"/>
      <c r="EG93" s="739"/>
      <c r="EH93" s="739"/>
      <c r="EI93" s="739"/>
      <c r="EJ93" s="569"/>
      <c r="EK93" s="569"/>
    </row>
    <row r="94" spans="1:141" customFormat="1" ht="13.5" customHeight="1">
      <c r="A94" s="1022"/>
      <c r="B94" s="1011" t="s">
        <v>907</v>
      </c>
      <c r="C94" s="1044" t="s">
        <v>934</v>
      </c>
      <c r="D94" s="408"/>
      <c r="E94" s="408"/>
      <c r="F94" s="408"/>
      <c r="G94" s="409"/>
      <c r="H94" s="410">
        <f t="shared" ref="H94:R94" si="35">+H64+H78+H89+H92+H93</f>
        <v>0</v>
      </c>
      <c r="I94" s="410">
        <f t="shared" si="35"/>
        <v>0</v>
      </c>
      <c r="J94" s="410">
        <f t="shared" si="35"/>
        <v>0</v>
      </c>
      <c r="K94" s="410">
        <f t="shared" si="35"/>
        <v>0</v>
      </c>
      <c r="L94" s="410">
        <f t="shared" si="35"/>
        <v>0</v>
      </c>
      <c r="M94" s="410">
        <f t="shared" si="35"/>
        <v>0</v>
      </c>
      <c r="N94" s="410">
        <f t="shared" si="35"/>
        <v>0</v>
      </c>
      <c r="O94" s="410">
        <f t="shared" si="35"/>
        <v>0</v>
      </c>
      <c r="P94" s="410">
        <f t="shared" si="35"/>
        <v>0</v>
      </c>
      <c r="Q94" s="410">
        <f t="shared" si="35"/>
        <v>0</v>
      </c>
      <c r="R94" s="410">
        <f t="shared" si="35"/>
        <v>0</v>
      </c>
      <c r="S94" s="745">
        <f t="shared" si="27"/>
        <v>14518</v>
      </c>
      <c r="T94" s="745">
        <f t="shared" si="24"/>
        <v>14878</v>
      </c>
      <c r="U94" s="745">
        <f t="shared" si="25"/>
        <v>14806</v>
      </c>
      <c r="V94" s="752"/>
      <c r="W94" s="740"/>
      <c r="X94" s="740"/>
      <c r="Y94" s="752"/>
      <c r="Z94" s="740"/>
      <c r="AA94" s="740"/>
      <c r="AB94" s="752"/>
      <c r="AC94" s="740"/>
      <c r="AD94" s="740"/>
      <c r="AE94" s="752"/>
      <c r="AF94" s="740"/>
      <c r="AG94" s="740"/>
      <c r="AH94" s="740"/>
      <c r="AI94" s="740"/>
      <c r="AJ94" s="740"/>
      <c r="AK94" s="752"/>
      <c r="AL94" s="740"/>
      <c r="AM94" s="740"/>
      <c r="AN94" s="752"/>
      <c r="AO94" s="740"/>
      <c r="AP94" s="740"/>
      <c r="AQ94" s="752"/>
      <c r="AR94" s="740"/>
      <c r="AS94" s="740"/>
      <c r="AT94" s="752"/>
      <c r="AU94" s="740"/>
      <c r="AV94" s="740"/>
      <c r="AW94" s="752"/>
      <c r="AX94" s="740"/>
      <c r="AY94" s="740"/>
      <c r="AZ94" s="740"/>
      <c r="BA94" s="740"/>
      <c r="BB94" s="740"/>
      <c r="BC94" s="752"/>
      <c r="BD94" s="740"/>
      <c r="BE94" s="740"/>
      <c r="BF94" s="752"/>
      <c r="BG94" s="740"/>
      <c r="BH94" s="740"/>
      <c r="BI94" s="740"/>
      <c r="BJ94" s="740"/>
      <c r="BK94" s="740"/>
      <c r="BL94" s="752"/>
      <c r="BM94" s="740"/>
      <c r="BN94" s="740"/>
      <c r="BO94" s="773"/>
      <c r="BP94" s="774"/>
      <c r="BQ94" s="740">
        <v>6</v>
      </c>
      <c r="BR94" s="773"/>
      <c r="BS94" s="774"/>
      <c r="BT94" s="740"/>
      <c r="BU94" s="752"/>
      <c r="BV94" s="740"/>
      <c r="BW94" s="740"/>
      <c r="BX94" s="740"/>
      <c r="BY94" s="740"/>
      <c r="BZ94" s="740"/>
      <c r="CA94" s="740"/>
      <c r="CB94" s="740"/>
      <c r="CC94" s="740"/>
      <c r="CD94" s="773"/>
      <c r="CE94" s="774"/>
      <c r="CF94" s="740"/>
      <c r="CG94" s="740"/>
      <c r="CH94" s="740"/>
      <c r="CI94" s="740"/>
      <c r="CJ94" s="752"/>
      <c r="CK94" s="740"/>
      <c r="CL94" s="741"/>
      <c r="CM94" s="773"/>
      <c r="CN94" s="774"/>
      <c r="CO94" s="740"/>
      <c r="CP94" s="773"/>
      <c r="CQ94" s="774"/>
      <c r="CR94" s="740"/>
      <c r="CS94" s="773"/>
      <c r="CT94" s="774"/>
      <c r="CU94" s="740">
        <v>17</v>
      </c>
      <c r="CV94" s="773"/>
      <c r="CW94" s="774">
        <v>981</v>
      </c>
      <c r="CX94" s="740">
        <v>1083</v>
      </c>
      <c r="CY94" s="773"/>
      <c r="CZ94" s="775">
        <v>1134</v>
      </c>
      <c r="DA94" s="740">
        <v>1168</v>
      </c>
      <c r="DB94" s="747"/>
      <c r="DC94" s="774"/>
      <c r="DD94" s="740"/>
      <c r="DE94" s="747"/>
      <c r="DF94" s="774">
        <v>2553</v>
      </c>
      <c r="DG94" s="740">
        <v>2632</v>
      </c>
      <c r="DH94" s="747"/>
      <c r="DI94" s="774">
        <v>999</v>
      </c>
      <c r="DJ94" s="740">
        <v>1013</v>
      </c>
      <c r="DK94" s="747">
        <v>9937</v>
      </c>
      <c r="DL94" s="774"/>
      <c r="DM94" s="743"/>
      <c r="DN94" s="748">
        <v>4581</v>
      </c>
      <c r="DO94" s="774">
        <v>4610</v>
      </c>
      <c r="DP94" s="740">
        <v>4606</v>
      </c>
      <c r="DQ94" s="752"/>
      <c r="DR94" s="740"/>
      <c r="DS94" s="740"/>
      <c r="DT94" s="747"/>
      <c r="DU94" s="774"/>
      <c r="DV94" s="740"/>
      <c r="DW94" s="747"/>
      <c r="DX94" s="774">
        <v>4601</v>
      </c>
      <c r="DY94" s="740">
        <v>4281</v>
      </c>
      <c r="DZ94" s="751"/>
      <c r="EA94" s="776"/>
      <c r="EB94" s="736"/>
      <c r="EC94" s="739"/>
      <c r="ED94" s="739"/>
      <c r="EE94" s="739"/>
      <c r="EF94" s="739"/>
      <c r="EG94" s="739"/>
      <c r="EH94" s="739"/>
      <c r="EI94" s="739"/>
      <c r="EJ94" s="569"/>
      <c r="EK94" s="569"/>
    </row>
    <row r="95" spans="1:141" customFormat="1" ht="13.5" customHeight="1">
      <c r="A95" s="1022"/>
      <c r="B95" s="1011" t="s">
        <v>908</v>
      </c>
      <c r="C95" s="1044" t="s">
        <v>968</v>
      </c>
      <c r="D95" s="408"/>
      <c r="E95" s="408"/>
      <c r="F95" s="408"/>
      <c r="G95" s="409"/>
      <c r="H95" s="410">
        <f t="shared" ref="H95:R95" si="36">+H96+H97</f>
        <v>0</v>
      </c>
      <c r="I95" s="410">
        <f t="shared" si="36"/>
        <v>0</v>
      </c>
      <c r="J95" s="410">
        <f t="shared" si="36"/>
        <v>0</v>
      </c>
      <c r="K95" s="410">
        <f t="shared" si="36"/>
        <v>0</v>
      </c>
      <c r="L95" s="410">
        <f t="shared" si="36"/>
        <v>0</v>
      </c>
      <c r="M95" s="410">
        <f t="shared" si="36"/>
        <v>0</v>
      </c>
      <c r="N95" s="410">
        <f t="shared" si="36"/>
        <v>0</v>
      </c>
      <c r="O95" s="410">
        <f t="shared" si="36"/>
        <v>0</v>
      </c>
      <c r="P95" s="410">
        <f t="shared" si="36"/>
        <v>0</v>
      </c>
      <c r="Q95" s="410">
        <f t="shared" si="36"/>
        <v>0</v>
      </c>
      <c r="R95" s="410">
        <f t="shared" si="36"/>
        <v>0</v>
      </c>
      <c r="S95" s="745">
        <f t="shared" si="27"/>
        <v>0</v>
      </c>
      <c r="T95" s="745">
        <f t="shared" si="24"/>
        <v>0</v>
      </c>
      <c r="U95" s="745">
        <f t="shared" si="25"/>
        <v>0</v>
      </c>
      <c r="V95" s="736"/>
      <c r="W95" s="736"/>
      <c r="X95" s="736"/>
      <c r="Y95" s="736"/>
      <c r="Z95" s="736"/>
      <c r="AA95" s="736"/>
      <c r="AB95" s="736"/>
      <c r="AC95" s="736"/>
      <c r="AD95" s="736"/>
      <c r="AE95" s="736"/>
      <c r="AF95" s="736"/>
      <c r="AG95" s="736"/>
      <c r="AH95" s="736"/>
      <c r="AI95" s="736"/>
      <c r="AJ95" s="736"/>
      <c r="AK95" s="736"/>
      <c r="AL95" s="736"/>
      <c r="AM95" s="736"/>
      <c r="AN95" s="736"/>
      <c r="AO95" s="736"/>
      <c r="AP95" s="736"/>
      <c r="AQ95" s="736"/>
      <c r="AR95" s="736"/>
      <c r="AS95" s="736"/>
      <c r="AT95" s="736"/>
      <c r="AU95" s="736"/>
      <c r="AV95" s="736"/>
      <c r="AW95" s="736"/>
      <c r="AX95" s="736"/>
      <c r="AY95" s="736"/>
      <c r="AZ95" s="736"/>
      <c r="BA95" s="736"/>
      <c r="BB95" s="736"/>
      <c r="BC95" s="736"/>
      <c r="BD95" s="736"/>
      <c r="BE95" s="736"/>
      <c r="BF95" s="736"/>
      <c r="BG95" s="736"/>
      <c r="BH95" s="736"/>
      <c r="BI95" s="736"/>
      <c r="BJ95" s="736"/>
      <c r="BK95" s="736"/>
      <c r="BL95" s="736"/>
      <c r="BM95" s="736"/>
      <c r="BN95" s="736"/>
      <c r="BO95" s="736"/>
      <c r="BP95" s="736"/>
      <c r="BQ95" s="736"/>
      <c r="BR95" s="736"/>
      <c r="BS95" s="736"/>
      <c r="BT95" s="736"/>
      <c r="BU95" s="736"/>
      <c r="BV95" s="736"/>
      <c r="BW95" s="736"/>
      <c r="BX95" s="736"/>
      <c r="BY95" s="736"/>
      <c r="BZ95" s="736"/>
      <c r="CA95" s="736"/>
      <c r="CB95" s="736"/>
      <c r="CC95" s="736"/>
      <c r="CD95" s="736"/>
      <c r="CE95" s="736"/>
      <c r="CF95" s="736"/>
      <c r="CG95" s="736"/>
      <c r="CH95" s="736"/>
      <c r="CI95" s="736"/>
      <c r="CJ95" s="736"/>
      <c r="CK95" s="736"/>
      <c r="CL95" s="736"/>
      <c r="CM95" s="736"/>
      <c r="CN95" s="736"/>
      <c r="CO95" s="736"/>
      <c r="CP95" s="736"/>
      <c r="CQ95" s="736"/>
      <c r="CR95" s="736"/>
      <c r="CS95" s="736"/>
      <c r="CT95" s="736"/>
      <c r="CU95" s="736"/>
      <c r="CV95" s="736"/>
      <c r="CW95" s="736"/>
      <c r="CX95" s="736"/>
      <c r="CY95" s="736"/>
      <c r="CZ95" s="736"/>
      <c r="DA95" s="736"/>
      <c r="DB95" s="736"/>
      <c r="DC95" s="736"/>
      <c r="DD95" s="736"/>
      <c r="DE95" s="736"/>
      <c r="DF95" s="736"/>
      <c r="DG95" s="736"/>
      <c r="DH95" s="736"/>
      <c r="DI95" s="736"/>
      <c r="DJ95" s="736"/>
      <c r="DK95" s="736"/>
      <c r="DL95" s="736"/>
      <c r="DM95" s="736"/>
      <c r="DN95" s="736"/>
      <c r="DO95" s="736"/>
      <c r="DP95" s="736"/>
      <c r="DQ95" s="736"/>
      <c r="DR95" s="736"/>
      <c r="DS95" s="736"/>
      <c r="DT95" s="736"/>
      <c r="DU95" s="736"/>
      <c r="DV95" s="736"/>
      <c r="DW95" s="736"/>
      <c r="DX95" s="736"/>
      <c r="DY95" s="736"/>
      <c r="DZ95" s="736"/>
      <c r="EA95" s="736"/>
      <c r="EB95" s="736"/>
      <c r="EC95" s="739"/>
      <c r="ED95" s="744"/>
      <c r="EE95" s="744"/>
      <c r="EF95" s="744"/>
      <c r="EG95" s="744"/>
      <c r="EH95" s="744"/>
      <c r="EI95" s="744"/>
      <c r="EJ95" s="432"/>
      <c r="EK95" s="432"/>
    </row>
    <row r="96" spans="1:141" customFormat="1" ht="13.5" customHeight="1">
      <c r="A96" s="1022"/>
      <c r="B96" s="1011" t="s">
        <v>917</v>
      </c>
      <c r="C96" s="1045" t="s">
        <v>969</v>
      </c>
      <c r="D96" s="412"/>
      <c r="E96" s="412"/>
      <c r="F96" s="412"/>
      <c r="G96" s="413"/>
      <c r="H96" s="414"/>
      <c r="I96" s="414"/>
      <c r="J96" s="415"/>
      <c r="K96" s="414"/>
      <c r="L96" s="414"/>
      <c r="M96" s="415"/>
      <c r="N96" s="414"/>
      <c r="O96" s="414"/>
      <c r="P96" s="415"/>
      <c r="Q96" s="414"/>
      <c r="R96" s="414"/>
      <c r="S96" s="745">
        <f t="shared" si="27"/>
        <v>2100</v>
      </c>
      <c r="T96" s="745">
        <f t="shared" ref="T96:T127" si="37">BP96+BS96+CE96+CN96+CQ96+CT96+CW96+CZ96+DC96+DF96+DI96+DL96+DO96+DU96+DX96+EA96</f>
        <v>3600</v>
      </c>
      <c r="U96" s="745">
        <f t="shared" ref="U96:U127" si="38">BQ96+BT96+CF96+CO96+CR96+CU96+CX96+DA96+DD96+DG96+DJ96+DM96+DP96+DV96+DY96+EB96</f>
        <v>3801</v>
      </c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6"/>
      <c r="AN96" s="736"/>
      <c r="AO96" s="736"/>
      <c r="AP96" s="736"/>
      <c r="AQ96" s="736"/>
      <c r="AR96" s="736"/>
      <c r="AS96" s="736"/>
      <c r="AT96" s="736"/>
      <c r="AU96" s="736"/>
      <c r="AV96" s="736"/>
      <c r="AW96" s="736"/>
      <c r="AX96" s="736"/>
      <c r="AY96" s="736"/>
      <c r="AZ96" s="736"/>
      <c r="BA96" s="736"/>
      <c r="BB96" s="736"/>
      <c r="BC96" s="736"/>
      <c r="BD96" s="736"/>
      <c r="BE96" s="736"/>
      <c r="BF96" s="736"/>
      <c r="BG96" s="736"/>
      <c r="BH96" s="736"/>
      <c r="BI96" s="736"/>
      <c r="BJ96" s="736"/>
      <c r="BK96" s="736"/>
      <c r="BL96" s="736"/>
      <c r="BM96" s="736"/>
      <c r="BN96" s="736"/>
      <c r="BO96" s="736"/>
      <c r="BP96" s="736"/>
      <c r="BQ96" s="736"/>
      <c r="BR96" s="736"/>
      <c r="BS96" s="736"/>
      <c r="BT96" s="736"/>
      <c r="BU96" s="736"/>
      <c r="BV96" s="736"/>
      <c r="BW96" s="736"/>
      <c r="BX96" s="736"/>
      <c r="BY96" s="736"/>
      <c r="BZ96" s="736"/>
      <c r="CA96" s="736"/>
      <c r="CB96" s="736"/>
      <c r="CC96" s="736"/>
      <c r="CD96" s="736"/>
      <c r="CE96" s="736"/>
      <c r="CF96" s="736"/>
      <c r="CG96" s="736"/>
      <c r="CH96" s="736"/>
      <c r="CI96" s="736"/>
      <c r="CJ96" s="736"/>
      <c r="CK96" s="736"/>
      <c r="CL96" s="737"/>
      <c r="CM96" s="736"/>
      <c r="CN96" s="736"/>
      <c r="CO96" s="736"/>
      <c r="CP96" s="736"/>
      <c r="CQ96" s="736"/>
      <c r="CR96" s="736"/>
      <c r="CS96" s="736"/>
      <c r="CT96" s="736"/>
      <c r="CU96" s="736"/>
      <c r="CV96" s="736"/>
      <c r="CW96" s="736"/>
      <c r="CX96" s="736"/>
      <c r="CY96" s="736"/>
      <c r="CZ96" s="738"/>
      <c r="DA96" s="736"/>
      <c r="DB96" s="736"/>
      <c r="DC96" s="736"/>
      <c r="DD96" s="736"/>
      <c r="DE96" s="736"/>
      <c r="DF96" s="736"/>
      <c r="DG96" s="736"/>
      <c r="DH96" s="736"/>
      <c r="DI96" s="736"/>
      <c r="DJ96" s="736"/>
      <c r="DK96" s="736"/>
      <c r="DL96" s="736"/>
      <c r="DM96" s="736"/>
      <c r="DN96" s="736"/>
      <c r="DO96" s="736"/>
      <c r="DP96" s="736"/>
      <c r="DQ96" s="736"/>
      <c r="DR96" s="736"/>
      <c r="DS96" s="736"/>
      <c r="DT96" s="740">
        <f>SUM(DT97:DT106)</f>
        <v>2100</v>
      </c>
      <c r="DU96" s="740">
        <f>SUM(DU97:DU106)</f>
        <v>3600</v>
      </c>
      <c r="DV96" s="740">
        <f>SUM(DV97:DV106)</f>
        <v>3801</v>
      </c>
      <c r="DW96" s="736"/>
      <c r="DX96" s="736"/>
      <c r="DY96" s="736"/>
      <c r="DZ96" s="736"/>
      <c r="EA96" s="736"/>
      <c r="EB96" s="736"/>
      <c r="EC96" s="744"/>
      <c r="ED96" s="744"/>
      <c r="EE96" s="744"/>
      <c r="EF96" s="744"/>
      <c r="EG96" s="744"/>
      <c r="EH96" s="744"/>
      <c r="EI96" s="744"/>
      <c r="EJ96" s="432"/>
      <c r="EK96" s="432"/>
    </row>
    <row r="97" spans="1:156" customFormat="1" ht="13.5" customHeight="1">
      <c r="A97" s="1022"/>
      <c r="B97" s="1011" t="s">
        <v>909</v>
      </c>
      <c r="C97" s="1044" t="s">
        <v>1213</v>
      </c>
      <c r="D97" s="412"/>
      <c r="E97" s="412"/>
      <c r="F97" s="412"/>
      <c r="G97" s="413"/>
      <c r="H97" s="414"/>
      <c r="I97" s="414"/>
      <c r="J97" s="415"/>
      <c r="K97" s="414"/>
      <c r="L97" s="414"/>
      <c r="M97" s="415"/>
      <c r="N97" s="414"/>
      <c r="O97" s="414"/>
      <c r="P97" s="415"/>
      <c r="Q97" s="414"/>
      <c r="R97" s="414"/>
      <c r="S97" s="745">
        <f t="shared" si="27"/>
        <v>0</v>
      </c>
      <c r="T97" s="745">
        <f t="shared" si="37"/>
        <v>0</v>
      </c>
      <c r="U97" s="745">
        <f t="shared" si="38"/>
        <v>0</v>
      </c>
      <c r="V97" s="629"/>
      <c r="W97" s="740"/>
      <c r="X97" s="740"/>
      <c r="Y97" s="629"/>
      <c r="Z97" s="740"/>
      <c r="AA97" s="740"/>
      <c r="AB97" s="629"/>
      <c r="AC97" s="740"/>
      <c r="AD97" s="740"/>
      <c r="AE97" s="629"/>
      <c r="AF97" s="740"/>
      <c r="AG97" s="740"/>
      <c r="AH97" s="740"/>
      <c r="AI97" s="740"/>
      <c r="AJ97" s="740"/>
      <c r="AK97" s="629"/>
      <c r="AL97" s="740"/>
      <c r="AM97" s="740"/>
      <c r="AN97" s="629"/>
      <c r="AO97" s="740"/>
      <c r="AP97" s="740"/>
      <c r="AQ97" s="629"/>
      <c r="AR97" s="740"/>
      <c r="AS97" s="740"/>
      <c r="AT97" s="629"/>
      <c r="AU97" s="740"/>
      <c r="AV97" s="740"/>
      <c r="AW97" s="629"/>
      <c r="AX97" s="740"/>
      <c r="AY97" s="740"/>
      <c r="AZ97" s="740"/>
      <c r="BA97" s="740"/>
      <c r="BB97" s="740"/>
      <c r="BC97" s="629"/>
      <c r="BD97" s="740"/>
      <c r="BE97" s="740"/>
      <c r="BF97" s="629"/>
      <c r="BG97" s="740"/>
      <c r="BH97" s="740"/>
      <c r="BI97" s="740"/>
      <c r="BJ97" s="740"/>
      <c r="BK97" s="740"/>
      <c r="BL97" s="629"/>
      <c r="BM97" s="740"/>
      <c r="BN97" s="740"/>
      <c r="BO97" s="629"/>
      <c r="BP97" s="740"/>
      <c r="BQ97" s="740"/>
      <c r="BR97" s="629"/>
      <c r="BS97" s="740"/>
      <c r="BT97" s="740"/>
      <c r="BU97" s="629"/>
      <c r="BV97" s="740"/>
      <c r="BW97" s="740"/>
      <c r="BX97" s="740"/>
      <c r="BY97" s="740"/>
      <c r="BZ97" s="740"/>
      <c r="CA97" s="740"/>
      <c r="CB97" s="740"/>
      <c r="CC97" s="740"/>
      <c r="CD97" s="629"/>
      <c r="CE97" s="740"/>
      <c r="CF97" s="740"/>
      <c r="CG97" s="740"/>
      <c r="CH97" s="740"/>
      <c r="CI97" s="740"/>
      <c r="CJ97" s="629"/>
      <c r="CK97" s="740"/>
      <c r="CL97" s="741"/>
      <c r="CM97" s="629"/>
      <c r="CN97" s="740"/>
      <c r="CO97" s="740"/>
      <c r="CP97" s="629"/>
      <c r="CQ97" s="740"/>
      <c r="CR97" s="740"/>
      <c r="CS97" s="629"/>
      <c r="CT97" s="740"/>
      <c r="CU97" s="740"/>
      <c r="CV97" s="629"/>
      <c r="CW97" s="740"/>
      <c r="CX97" s="740"/>
      <c r="CY97" s="629"/>
      <c r="CZ97" s="742"/>
      <c r="DA97" s="740"/>
      <c r="DB97" s="740"/>
      <c r="DC97" s="740"/>
      <c r="DD97" s="740"/>
      <c r="DE97" s="740"/>
      <c r="DF97" s="740"/>
      <c r="DG97" s="740"/>
      <c r="DH97" s="740"/>
      <c r="DI97" s="740"/>
      <c r="DJ97" s="740"/>
      <c r="DK97" s="740"/>
      <c r="DL97" s="740"/>
      <c r="DM97" s="743"/>
      <c r="DN97" s="629"/>
      <c r="DO97" s="740"/>
      <c r="DP97" s="740"/>
      <c r="DQ97" s="629"/>
      <c r="DR97" s="740"/>
      <c r="DS97" s="740"/>
      <c r="DT97" s="740"/>
      <c r="DU97" s="740"/>
      <c r="DV97" s="740"/>
      <c r="DW97" s="740"/>
      <c r="DX97" s="740"/>
      <c r="DY97" s="740"/>
      <c r="DZ97" s="736"/>
      <c r="EA97" s="736"/>
      <c r="EB97" s="736"/>
      <c r="EC97" s="744"/>
      <c r="ED97" s="739"/>
      <c r="EE97" s="739"/>
      <c r="EF97" s="739"/>
      <c r="EG97" s="739"/>
      <c r="EH97" s="739"/>
      <c r="EI97" s="739"/>
      <c r="EJ97" s="430"/>
      <c r="EK97" s="430"/>
    </row>
    <row r="98" spans="1:156" customFormat="1" ht="13.5" customHeight="1">
      <c r="A98" s="1022"/>
      <c r="B98" s="1011" t="s">
        <v>910</v>
      </c>
      <c r="C98" s="1046" t="s">
        <v>1214</v>
      </c>
      <c r="D98" s="408"/>
      <c r="E98" s="408"/>
      <c r="F98" s="408"/>
      <c r="G98" s="444"/>
      <c r="H98" s="433">
        <f t="shared" ref="H98:R98" si="39">+H94+H95</f>
        <v>0</v>
      </c>
      <c r="I98" s="433">
        <f t="shared" si="39"/>
        <v>0</v>
      </c>
      <c r="J98" s="433">
        <f t="shared" si="39"/>
        <v>0</v>
      </c>
      <c r="K98" s="433">
        <f t="shared" si="39"/>
        <v>0</v>
      </c>
      <c r="L98" s="433">
        <f t="shared" si="39"/>
        <v>0</v>
      </c>
      <c r="M98" s="433">
        <f t="shared" si="39"/>
        <v>0</v>
      </c>
      <c r="N98" s="433">
        <f t="shared" si="39"/>
        <v>0</v>
      </c>
      <c r="O98" s="433">
        <f t="shared" si="39"/>
        <v>0</v>
      </c>
      <c r="P98" s="433">
        <f t="shared" si="39"/>
        <v>0</v>
      </c>
      <c r="Q98" s="433">
        <f t="shared" si="39"/>
        <v>0</v>
      </c>
      <c r="R98" s="433">
        <f t="shared" si="39"/>
        <v>0</v>
      </c>
      <c r="S98" s="745">
        <f t="shared" si="27"/>
        <v>0</v>
      </c>
      <c r="T98" s="745">
        <f t="shared" si="37"/>
        <v>0</v>
      </c>
      <c r="U98" s="745">
        <f t="shared" si="38"/>
        <v>0</v>
      </c>
      <c r="V98" s="629"/>
      <c r="W98" s="740"/>
      <c r="X98" s="740"/>
      <c r="Y98" s="629"/>
      <c r="Z98" s="740"/>
      <c r="AA98" s="740"/>
      <c r="AB98" s="629"/>
      <c r="AC98" s="740"/>
      <c r="AD98" s="740"/>
      <c r="AE98" s="629"/>
      <c r="AF98" s="740"/>
      <c r="AG98" s="740"/>
      <c r="AH98" s="740"/>
      <c r="AI98" s="740"/>
      <c r="AJ98" s="740"/>
      <c r="AK98" s="629"/>
      <c r="AL98" s="740"/>
      <c r="AM98" s="740"/>
      <c r="AN98" s="629"/>
      <c r="AO98" s="740"/>
      <c r="AP98" s="740"/>
      <c r="AQ98" s="629"/>
      <c r="AR98" s="740"/>
      <c r="AS98" s="740"/>
      <c r="AT98" s="629"/>
      <c r="AU98" s="740"/>
      <c r="AV98" s="740"/>
      <c r="AW98" s="629"/>
      <c r="AX98" s="740"/>
      <c r="AY98" s="740"/>
      <c r="AZ98" s="740"/>
      <c r="BA98" s="740"/>
      <c r="BB98" s="740"/>
      <c r="BC98" s="629"/>
      <c r="BD98" s="740"/>
      <c r="BE98" s="740"/>
      <c r="BF98" s="629"/>
      <c r="BG98" s="740"/>
      <c r="BH98" s="740"/>
      <c r="BI98" s="740"/>
      <c r="BJ98" s="740"/>
      <c r="BK98" s="740"/>
      <c r="BL98" s="629"/>
      <c r="BM98" s="740"/>
      <c r="BN98" s="740"/>
      <c r="BO98" s="629"/>
      <c r="BP98" s="740"/>
      <c r="BQ98" s="740"/>
      <c r="BR98" s="629"/>
      <c r="BS98" s="740"/>
      <c r="BT98" s="740"/>
      <c r="BU98" s="629"/>
      <c r="BV98" s="740"/>
      <c r="BW98" s="740"/>
      <c r="BX98" s="740"/>
      <c r="BY98" s="740"/>
      <c r="BZ98" s="740"/>
      <c r="CA98" s="740"/>
      <c r="CB98" s="740"/>
      <c r="CC98" s="740"/>
      <c r="CD98" s="629"/>
      <c r="CE98" s="740"/>
      <c r="CF98" s="740"/>
      <c r="CG98" s="740"/>
      <c r="CH98" s="740"/>
      <c r="CI98" s="740"/>
      <c r="CJ98" s="629"/>
      <c r="CK98" s="740"/>
      <c r="CL98" s="741"/>
      <c r="CM98" s="629"/>
      <c r="CN98" s="740"/>
      <c r="CO98" s="740"/>
      <c r="CP98" s="629"/>
      <c r="CQ98" s="740"/>
      <c r="CR98" s="740"/>
      <c r="CS98" s="629"/>
      <c r="CT98" s="740"/>
      <c r="CU98" s="740"/>
      <c r="CV98" s="629"/>
      <c r="CW98" s="740"/>
      <c r="CX98" s="740"/>
      <c r="CY98" s="629"/>
      <c r="CZ98" s="742"/>
      <c r="DA98" s="740"/>
      <c r="DB98" s="740"/>
      <c r="DC98" s="740"/>
      <c r="DD98" s="740"/>
      <c r="DE98" s="740"/>
      <c r="DF98" s="740"/>
      <c r="DG98" s="740"/>
      <c r="DH98" s="740"/>
      <c r="DI98" s="740"/>
      <c r="DJ98" s="740"/>
      <c r="DK98" s="740"/>
      <c r="DL98" s="740"/>
      <c r="DM98" s="743"/>
      <c r="DN98" s="629"/>
      <c r="DO98" s="740"/>
      <c r="DP98" s="740"/>
      <c r="DQ98" s="629"/>
      <c r="DR98" s="740"/>
      <c r="DS98" s="740"/>
      <c r="DT98" s="740"/>
      <c r="DU98" s="740"/>
      <c r="DV98" s="740"/>
      <c r="DW98" s="740"/>
      <c r="DX98" s="740"/>
      <c r="DY98" s="740"/>
      <c r="DZ98" s="736"/>
      <c r="EA98" s="736"/>
      <c r="EB98" s="736"/>
      <c r="EC98" s="739"/>
      <c r="ED98" s="744"/>
      <c r="EE98" s="744"/>
      <c r="EF98" s="744"/>
      <c r="EG98" s="744"/>
      <c r="EH98" s="744"/>
      <c r="EI98" s="744"/>
      <c r="EJ98" s="432"/>
      <c r="EK98" s="432"/>
    </row>
    <row r="99" spans="1:156" customFormat="1" ht="13.5" customHeight="1">
      <c r="A99" s="1022"/>
      <c r="B99" s="1011" t="s">
        <v>918</v>
      </c>
      <c r="C99" s="1047" t="s">
        <v>1215</v>
      </c>
      <c r="D99" s="445"/>
      <c r="E99" s="445"/>
      <c r="F99" s="445"/>
      <c r="G99" s="446"/>
      <c r="H99" s="447"/>
      <c r="I99" s="447"/>
      <c r="J99" s="446"/>
      <c r="K99" s="447"/>
      <c r="L99" s="447"/>
      <c r="M99" s="446"/>
      <c r="N99" s="447"/>
      <c r="O99" s="447"/>
      <c r="P99" s="446"/>
      <c r="Q99" s="447"/>
      <c r="R99" s="447"/>
      <c r="S99" s="745">
        <f t="shared" si="27"/>
        <v>0</v>
      </c>
      <c r="T99" s="745">
        <f t="shared" si="37"/>
        <v>0</v>
      </c>
      <c r="U99" s="745">
        <f t="shared" si="38"/>
        <v>0</v>
      </c>
      <c r="V99" s="736"/>
      <c r="W99" s="736"/>
      <c r="X99" s="736"/>
      <c r="Y99" s="736"/>
      <c r="Z99" s="736"/>
      <c r="AA99" s="736"/>
      <c r="AB99" s="736"/>
      <c r="AC99" s="736"/>
      <c r="AD99" s="736"/>
      <c r="AE99" s="736"/>
      <c r="AF99" s="736"/>
      <c r="AG99" s="736"/>
      <c r="AH99" s="736"/>
      <c r="AI99" s="736"/>
      <c r="AJ99" s="736"/>
      <c r="AK99" s="736"/>
      <c r="AL99" s="736"/>
      <c r="AM99" s="736"/>
      <c r="AN99" s="736"/>
      <c r="AO99" s="736"/>
      <c r="AP99" s="736"/>
      <c r="AQ99" s="736"/>
      <c r="AR99" s="736"/>
      <c r="AS99" s="736"/>
      <c r="AT99" s="736"/>
      <c r="AU99" s="736"/>
      <c r="AV99" s="736"/>
      <c r="AW99" s="736"/>
      <c r="AX99" s="736"/>
      <c r="AY99" s="736"/>
      <c r="AZ99" s="736"/>
      <c r="BA99" s="736"/>
      <c r="BB99" s="736"/>
      <c r="BC99" s="736"/>
      <c r="BD99" s="736"/>
      <c r="BE99" s="736"/>
      <c r="BF99" s="736"/>
      <c r="BG99" s="736"/>
      <c r="BH99" s="736"/>
      <c r="BI99" s="736"/>
      <c r="BJ99" s="736"/>
      <c r="BK99" s="736"/>
      <c r="BL99" s="736"/>
      <c r="BM99" s="736"/>
      <c r="BN99" s="736"/>
      <c r="BO99" s="736"/>
      <c r="BP99" s="736"/>
      <c r="BQ99" s="736"/>
      <c r="BR99" s="736"/>
      <c r="BS99" s="736"/>
      <c r="BT99" s="736"/>
      <c r="BU99" s="736"/>
      <c r="BV99" s="736"/>
      <c r="BW99" s="736"/>
      <c r="BX99" s="736"/>
      <c r="BY99" s="736"/>
      <c r="BZ99" s="736"/>
      <c r="CA99" s="736"/>
      <c r="CB99" s="736"/>
      <c r="CC99" s="736"/>
      <c r="CD99" s="736"/>
      <c r="CE99" s="736"/>
      <c r="CF99" s="736"/>
      <c r="CG99" s="736"/>
      <c r="CH99" s="736"/>
      <c r="CI99" s="736"/>
      <c r="CJ99" s="736"/>
      <c r="CK99" s="736"/>
      <c r="CL99" s="737"/>
      <c r="CM99" s="736"/>
      <c r="CN99" s="736"/>
      <c r="CO99" s="736"/>
      <c r="CP99" s="736"/>
      <c r="CQ99" s="736"/>
      <c r="CR99" s="736"/>
      <c r="CS99" s="736"/>
      <c r="CT99" s="736"/>
      <c r="CU99" s="736"/>
      <c r="CV99" s="736"/>
      <c r="CW99" s="736"/>
      <c r="CX99" s="736"/>
      <c r="CY99" s="736"/>
      <c r="CZ99" s="738"/>
      <c r="DA99" s="736"/>
      <c r="DB99" s="736"/>
      <c r="DC99" s="736"/>
      <c r="DD99" s="736"/>
      <c r="DE99" s="736"/>
      <c r="DF99" s="736"/>
      <c r="DG99" s="736"/>
      <c r="DH99" s="736"/>
      <c r="DI99" s="736"/>
      <c r="DJ99" s="736"/>
      <c r="DK99" s="736"/>
      <c r="DL99" s="736"/>
      <c r="DM99" s="736"/>
      <c r="DN99" s="736"/>
      <c r="DO99" s="736"/>
      <c r="DP99" s="736"/>
      <c r="DQ99" s="736"/>
      <c r="DR99" s="736"/>
      <c r="DS99" s="736"/>
      <c r="DT99" s="736"/>
      <c r="DU99" s="736"/>
      <c r="DV99" s="736"/>
      <c r="DW99" s="736"/>
      <c r="DX99" s="736"/>
      <c r="DY99" s="736"/>
      <c r="DZ99" s="736"/>
      <c r="EA99" s="736"/>
      <c r="EB99" s="736"/>
      <c r="EC99" s="744"/>
      <c r="ED99" s="744"/>
      <c r="EE99" s="744"/>
      <c r="EF99" s="744"/>
      <c r="EG99" s="744"/>
      <c r="EH99" s="744"/>
      <c r="EI99" s="744"/>
      <c r="EJ99" s="575"/>
      <c r="EK99" s="575"/>
    </row>
    <row r="100" spans="1:156" customFormat="1" ht="13.5" customHeight="1">
      <c r="A100" s="1022"/>
      <c r="B100" s="1011" t="s">
        <v>919</v>
      </c>
      <c r="C100" s="1047" t="s">
        <v>1216</v>
      </c>
      <c r="D100" s="448"/>
      <c r="E100" s="448"/>
      <c r="F100" s="448"/>
      <c r="G100" s="449"/>
      <c r="H100" s="414"/>
      <c r="I100" s="414"/>
      <c r="J100" s="450"/>
      <c r="K100" s="414"/>
      <c r="L100" s="414"/>
      <c r="M100" s="450"/>
      <c r="N100" s="414"/>
      <c r="O100" s="414"/>
      <c r="P100" s="450">
        <v>3</v>
      </c>
      <c r="Q100" s="414">
        <v>3</v>
      </c>
      <c r="R100" s="414">
        <v>3</v>
      </c>
      <c r="S100" s="745">
        <f t="shared" si="27"/>
        <v>0</v>
      </c>
      <c r="T100" s="745">
        <f t="shared" si="37"/>
        <v>0</v>
      </c>
      <c r="U100" s="745">
        <f t="shared" si="38"/>
        <v>0</v>
      </c>
      <c r="V100" s="777"/>
      <c r="W100" s="778"/>
      <c r="X100" s="778"/>
      <c r="Y100" s="777"/>
      <c r="Z100" s="778"/>
      <c r="AA100" s="778"/>
      <c r="AB100" s="777"/>
      <c r="AC100" s="778"/>
      <c r="AD100" s="778"/>
      <c r="AE100" s="777"/>
      <c r="AF100" s="778"/>
      <c r="AG100" s="778"/>
      <c r="AH100" s="778"/>
      <c r="AI100" s="778"/>
      <c r="AJ100" s="778"/>
      <c r="AK100" s="777"/>
      <c r="AL100" s="778"/>
      <c r="AM100" s="778"/>
      <c r="AN100" s="777"/>
      <c r="AO100" s="778"/>
      <c r="AP100" s="778"/>
      <c r="AQ100" s="777"/>
      <c r="AR100" s="778"/>
      <c r="AS100" s="778"/>
      <c r="AT100" s="777"/>
      <c r="AU100" s="778"/>
      <c r="AV100" s="778"/>
      <c r="AW100" s="777"/>
      <c r="AX100" s="778"/>
      <c r="AY100" s="778"/>
      <c r="AZ100" s="778"/>
      <c r="BA100" s="778"/>
      <c r="BB100" s="778"/>
      <c r="BC100" s="777"/>
      <c r="BD100" s="778"/>
      <c r="BE100" s="778"/>
      <c r="BF100" s="777"/>
      <c r="BG100" s="778"/>
      <c r="BH100" s="778"/>
      <c r="BI100" s="778"/>
      <c r="BJ100" s="778"/>
      <c r="BK100" s="778"/>
      <c r="BL100" s="777"/>
      <c r="BM100" s="778"/>
      <c r="BN100" s="778"/>
      <c r="BO100" s="777"/>
      <c r="BP100" s="778"/>
      <c r="BQ100" s="778"/>
      <c r="BR100" s="777"/>
      <c r="BS100" s="778"/>
      <c r="BT100" s="778"/>
      <c r="BU100" s="777"/>
      <c r="BV100" s="778"/>
      <c r="BW100" s="778"/>
      <c r="BX100" s="778"/>
      <c r="BY100" s="778"/>
      <c r="BZ100" s="778"/>
      <c r="CA100" s="778"/>
      <c r="CB100" s="778"/>
      <c r="CC100" s="778"/>
      <c r="CD100" s="777"/>
      <c r="CE100" s="778"/>
      <c r="CF100" s="778"/>
      <c r="CG100" s="778"/>
      <c r="CH100" s="778"/>
      <c r="CI100" s="778"/>
      <c r="CJ100" s="777"/>
      <c r="CK100" s="778"/>
      <c r="CL100" s="778"/>
      <c r="CM100" s="777"/>
      <c r="CN100" s="778"/>
      <c r="CO100" s="778"/>
      <c r="CP100" s="777"/>
      <c r="CQ100" s="778"/>
      <c r="CR100" s="778"/>
      <c r="CS100" s="777"/>
      <c r="CT100" s="778"/>
      <c r="CU100" s="778"/>
      <c r="CV100" s="777"/>
      <c r="CW100" s="778"/>
      <c r="CX100" s="778"/>
      <c r="CY100" s="766"/>
      <c r="CZ100" s="778"/>
      <c r="DA100" s="778"/>
      <c r="DB100" s="778"/>
      <c r="DC100" s="778"/>
      <c r="DD100" s="778"/>
      <c r="DE100" s="778"/>
      <c r="DF100" s="778"/>
      <c r="DG100" s="778"/>
      <c r="DH100" s="778"/>
      <c r="DI100" s="778"/>
      <c r="DJ100" s="778"/>
      <c r="DK100" s="778"/>
      <c r="DL100" s="778"/>
      <c r="DM100" s="779"/>
      <c r="DN100" s="777"/>
      <c r="DO100" s="778"/>
      <c r="DP100" s="778"/>
      <c r="DQ100" s="777"/>
      <c r="DR100" s="778"/>
      <c r="DS100" s="778"/>
      <c r="DT100" s="778"/>
      <c r="DU100" s="778"/>
      <c r="DV100" s="778"/>
      <c r="DW100" s="778"/>
      <c r="DX100" s="778"/>
      <c r="DY100" s="778"/>
      <c r="DZ100" s="736"/>
      <c r="EA100" s="736"/>
      <c r="EB100" s="736"/>
      <c r="EC100" s="744"/>
      <c r="ED100" s="744"/>
      <c r="EE100" s="744"/>
      <c r="EF100" s="744"/>
      <c r="EG100" s="744"/>
      <c r="EH100" s="744"/>
      <c r="EI100" s="744"/>
      <c r="EJ100" s="432"/>
      <c r="EK100" s="432"/>
    </row>
    <row r="101" spans="1:156" customFormat="1" ht="13.5" customHeight="1">
      <c r="A101" s="1022"/>
      <c r="B101" s="1011" t="s">
        <v>920</v>
      </c>
      <c r="C101" s="1046" t="s">
        <v>1217</v>
      </c>
      <c r="D101" s="452"/>
      <c r="E101" s="452"/>
      <c r="F101" s="452"/>
      <c r="G101" s="453"/>
      <c r="H101" s="454"/>
      <c r="I101" s="454"/>
      <c r="J101" s="455"/>
      <c r="K101" s="454"/>
      <c r="L101" s="454"/>
      <c r="M101" s="455"/>
      <c r="N101" s="454"/>
      <c r="O101" s="454"/>
      <c r="P101" s="455"/>
      <c r="Q101" s="454"/>
      <c r="R101" s="454"/>
      <c r="S101" s="745">
        <f t="shared" si="27"/>
        <v>0</v>
      </c>
      <c r="T101" s="745">
        <f t="shared" si="37"/>
        <v>0</v>
      </c>
      <c r="U101" s="745">
        <f t="shared" si="38"/>
        <v>0</v>
      </c>
      <c r="V101" s="450"/>
      <c r="W101" s="740"/>
      <c r="X101" s="740"/>
      <c r="Y101" s="450"/>
      <c r="Z101" s="740"/>
      <c r="AA101" s="740"/>
      <c r="AB101" s="450"/>
      <c r="AC101" s="780"/>
      <c r="AD101" s="780"/>
      <c r="AE101" s="450"/>
      <c r="AF101" s="740"/>
      <c r="AG101" s="740"/>
      <c r="AH101" s="740"/>
      <c r="AI101" s="740"/>
      <c r="AJ101" s="740"/>
      <c r="AK101" s="450"/>
      <c r="AL101" s="740"/>
      <c r="AM101" s="740"/>
      <c r="AN101" s="450"/>
      <c r="AO101" s="740"/>
      <c r="AP101" s="740"/>
      <c r="AQ101" s="450"/>
      <c r="AR101" s="740"/>
      <c r="AS101" s="740"/>
      <c r="AT101" s="450"/>
      <c r="AU101" s="740"/>
      <c r="AV101" s="740"/>
      <c r="AW101" s="450"/>
      <c r="AX101" s="740"/>
      <c r="AY101" s="740"/>
      <c r="AZ101" s="740"/>
      <c r="BA101" s="740"/>
      <c r="BB101" s="740"/>
      <c r="BC101" s="450"/>
      <c r="BD101" s="740"/>
      <c r="BE101" s="740"/>
      <c r="BF101" s="450"/>
      <c r="BG101" s="740"/>
      <c r="BH101" s="740"/>
      <c r="BI101" s="740"/>
      <c r="BJ101" s="740"/>
      <c r="BK101" s="740"/>
      <c r="BL101" s="450"/>
      <c r="BM101" s="740"/>
      <c r="BN101" s="740"/>
      <c r="BO101" s="450"/>
      <c r="BP101" s="740"/>
      <c r="BQ101" s="740"/>
      <c r="BR101" s="450"/>
      <c r="BS101" s="740"/>
      <c r="BT101" s="740"/>
      <c r="BU101" s="450"/>
      <c r="BV101" s="740"/>
      <c r="BW101" s="740"/>
      <c r="BX101" s="740"/>
      <c r="BY101" s="740"/>
      <c r="BZ101" s="740"/>
      <c r="CA101" s="740"/>
      <c r="CB101" s="740"/>
      <c r="CC101" s="740"/>
      <c r="CD101" s="450"/>
      <c r="CE101" s="740"/>
      <c r="CF101" s="780"/>
      <c r="CG101" s="780"/>
      <c r="CH101" s="780"/>
      <c r="CI101" s="780"/>
      <c r="CJ101" s="450"/>
      <c r="CK101" s="740"/>
      <c r="CL101" s="741"/>
      <c r="CM101" s="450"/>
      <c r="CN101" s="740"/>
      <c r="CO101" s="780"/>
      <c r="CP101" s="450"/>
      <c r="CQ101" s="740"/>
      <c r="CR101" s="780"/>
      <c r="CS101" s="450"/>
      <c r="CT101" s="740"/>
      <c r="CU101" s="780"/>
      <c r="CV101" s="450"/>
      <c r="CW101" s="740"/>
      <c r="CX101" s="780"/>
      <c r="CY101" s="450"/>
      <c r="CZ101" s="742"/>
      <c r="DA101" s="740"/>
      <c r="DB101" s="740"/>
      <c r="DC101" s="740"/>
      <c r="DD101" s="740"/>
      <c r="DE101" s="740"/>
      <c r="DF101" s="740"/>
      <c r="DG101" s="740"/>
      <c r="DH101" s="740"/>
      <c r="DI101" s="740"/>
      <c r="DJ101" s="740"/>
      <c r="DK101" s="740"/>
      <c r="DL101" s="740"/>
      <c r="DM101" s="743"/>
      <c r="DN101" s="450"/>
      <c r="DO101" s="740"/>
      <c r="DP101" s="740"/>
      <c r="DQ101" s="781"/>
      <c r="DR101" s="740"/>
      <c r="DS101" s="740"/>
      <c r="DT101" s="740"/>
      <c r="DU101" s="740"/>
      <c r="DV101" s="740"/>
      <c r="DW101" s="740"/>
      <c r="DX101" s="740"/>
      <c r="DY101" s="740"/>
      <c r="DZ101" s="736"/>
      <c r="EA101" s="736"/>
      <c r="EB101" s="736"/>
      <c r="EC101" s="744"/>
      <c r="ED101" s="790"/>
      <c r="EE101" s="790"/>
      <c r="EF101" s="790"/>
      <c r="EG101" s="790"/>
      <c r="EH101" s="790"/>
      <c r="EI101" s="790"/>
      <c r="EJ101" s="458"/>
      <c r="EK101" s="458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1:156" ht="15" customHeight="1">
      <c r="A102" s="1022"/>
      <c r="B102" s="1011" t="s">
        <v>921</v>
      </c>
      <c r="C102" s="1046" t="s">
        <v>1218</v>
      </c>
      <c r="D102" s="457"/>
      <c r="E102" s="457"/>
      <c r="F102" s="457"/>
      <c r="G102" s="457"/>
      <c r="H102" s="457"/>
      <c r="I102" s="457"/>
      <c r="J102" s="457"/>
      <c r="K102" s="457"/>
      <c r="L102" s="457"/>
      <c r="M102" s="457"/>
      <c r="N102" s="457"/>
      <c r="O102" s="457"/>
      <c r="P102" s="457"/>
      <c r="Q102" s="457"/>
      <c r="R102" s="457"/>
      <c r="S102" s="745">
        <f t="shared" si="27"/>
        <v>0</v>
      </c>
      <c r="T102" s="745">
        <f t="shared" si="37"/>
        <v>0</v>
      </c>
      <c r="U102" s="745">
        <f t="shared" si="38"/>
        <v>0</v>
      </c>
      <c r="V102" s="455"/>
      <c r="W102" s="782"/>
      <c r="X102" s="782"/>
      <c r="Y102" s="455"/>
      <c r="Z102" s="782"/>
      <c r="AA102" s="782"/>
      <c r="AB102" s="455"/>
      <c r="AC102" s="782"/>
      <c r="AD102" s="782"/>
      <c r="AE102" s="455"/>
      <c r="AF102" s="782"/>
      <c r="AG102" s="782"/>
      <c r="AH102" s="782"/>
      <c r="AI102" s="782"/>
      <c r="AJ102" s="782"/>
      <c r="AK102" s="455"/>
      <c r="AL102" s="782"/>
      <c r="AM102" s="782"/>
      <c r="AN102" s="455"/>
      <c r="AO102" s="782"/>
      <c r="AP102" s="782"/>
      <c r="AQ102" s="455"/>
      <c r="AR102" s="782"/>
      <c r="AS102" s="782"/>
      <c r="AT102" s="455"/>
      <c r="AU102" s="782"/>
      <c r="AV102" s="782"/>
      <c r="AW102" s="455"/>
      <c r="AX102" s="782"/>
      <c r="AY102" s="782"/>
      <c r="AZ102" s="782"/>
      <c r="BA102" s="782"/>
      <c r="BB102" s="782"/>
      <c r="BC102" s="455"/>
      <c r="BD102" s="782"/>
      <c r="BE102" s="782"/>
      <c r="BF102" s="455"/>
      <c r="BG102" s="782"/>
      <c r="BH102" s="782"/>
      <c r="BI102" s="782"/>
      <c r="BJ102" s="782"/>
      <c r="BK102" s="782"/>
      <c r="BL102" s="455"/>
      <c r="BM102" s="782"/>
      <c r="BN102" s="782"/>
      <c r="BO102" s="455"/>
      <c r="BP102" s="782"/>
      <c r="BQ102" s="782"/>
      <c r="BR102" s="455"/>
      <c r="BS102" s="782"/>
      <c r="BT102" s="782"/>
      <c r="BU102" s="455"/>
      <c r="BV102" s="782"/>
      <c r="BW102" s="782"/>
      <c r="BX102" s="782"/>
      <c r="BY102" s="782"/>
      <c r="BZ102" s="782"/>
      <c r="CA102" s="782"/>
      <c r="CB102" s="782"/>
      <c r="CC102" s="782"/>
      <c r="CD102" s="455"/>
      <c r="CE102" s="783"/>
      <c r="CF102" s="783"/>
      <c r="CG102" s="783"/>
      <c r="CH102" s="783"/>
      <c r="CI102" s="783"/>
      <c r="CJ102" s="455"/>
      <c r="CK102" s="782"/>
      <c r="CL102" s="784"/>
      <c r="CM102" s="455"/>
      <c r="CN102" s="783"/>
      <c r="CO102" s="783"/>
      <c r="CP102" s="455"/>
      <c r="CQ102" s="783"/>
      <c r="CR102" s="783"/>
      <c r="CS102" s="455"/>
      <c r="CT102" s="783"/>
      <c r="CU102" s="783"/>
      <c r="CV102" s="455"/>
      <c r="CW102" s="783"/>
      <c r="CX102" s="783"/>
      <c r="CY102" s="455"/>
      <c r="CZ102" s="785"/>
      <c r="DA102" s="782"/>
      <c r="DB102" s="782"/>
      <c r="DC102" s="782"/>
      <c r="DD102" s="782"/>
      <c r="DE102" s="782"/>
      <c r="DF102" s="782"/>
      <c r="DG102" s="782"/>
      <c r="DH102" s="782"/>
      <c r="DI102" s="782"/>
      <c r="DJ102" s="782"/>
      <c r="DK102" s="782"/>
      <c r="DL102" s="782"/>
      <c r="DM102" s="786"/>
      <c r="DN102" s="455"/>
      <c r="DO102" s="782"/>
      <c r="DP102" s="782"/>
      <c r="DQ102" s="455"/>
      <c r="DR102" s="782"/>
      <c r="DS102" s="782"/>
      <c r="DT102" s="782"/>
      <c r="DU102" s="782"/>
      <c r="DV102" s="782"/>
      <c r="DW102" s="782"/>
      <c r="DX102" s="782"/>
      <c r="DY102" s="782"/>
      <c r="DZ102" s="736"/>
      <c r="EA102" s="736"/>
      <c r="EB102" s="736"/>
      <c r="EC102" s="790"/>
      <c r="ED102" s="790"/>
      <c r="EE102" s="790"/>
      <c r="EF102" s="790"/>
      <c r="EG102" s="790"/>
      <c r="EH102" s="790"/>
      <c r="EI102" s="790"/>
      <c r="EJ102" s="458"/>
      <c r="EK102" s="458"/>
    </row>
    <row r="103" spans="1:156">
      <c r="A103" s="1022"/>
      <c r="B103" s="1011" t="s">
        <v>923</v>
      </c>
      <c r="C103" s="1047" t="s">
        <v>1219</v>
      </c>
      <c r="D103" s="458"/>
      <c r="E103" s="458"/>
      <c r="F103" s="458"/>
      <c r="G103" s="458"/>
      <c r="H103" s="458"/>
      <c r="I103" s="458"/>
      <c r="J103" s="458"/>
      <c r="K103" s="458"/>
      <c r="L103" s="458"/>
      <c r="M103" s="458"/>
      <c r="N103" s="458"/>
      <c r="O103" s="458"/>
      <c r="P103" s="458"/>
      <c r="Q103" s="458"/>
      <c r="R103" s="458"/>
      <c r="S103" s="745">
        <f t="shared" si="27"/>
        <v>0</v>
      </c>
      <c r="T103" s="745">
        <f t="shared" si="37"/>
        <v>0</v>
      </c>
      <c r="U103" s="745">
        <f t="shared" si="38"/>
        <v>0</v>
      </c>
      <c r="V103" s="791"/>
      <c r="W103" s="791"/>
      <c r="X103" s="791"/>
      <c r="Y103" s="791"/>
      <c r="Z103" s="791"/>
      <c r="AA103" s="791"/>
      <c r="AB103" s="791"/>
      <c r="AC103" s="791"/>
      <c r="AD103" s="791"/>
      <c r="AE103" s="791"/>
      <c r="AF103" s="791"/>
      <c r="AG103" s="791"/>
      <c r="AH103" s="791"/>
      <c r="AI103" s="791"/>
      <c r="AJ103" s="791"/>
      <c r="AK103" s="791"/>
      <c r="AL103" s="791"/>
      <c r="AM103" s="791"/>
      <c r="AN103" s="791"/>
      <c r="AO103" s="791"/>
      <c r="AP103" s="791"/>
      <c r="AQ103" s="791"/>
      <c r="AR103" s="791"/>
      <c r="AS103" s="791"/>
      <c r="AT103" s="791"/>
      <c r="AU103" s="791"/>
      <c r="AV103" s="791"/>
      <c r="AW103" s="791"/>
      <c r="AX103" s="791"/>
      <c r="AY103" s="791"/>
      <c r="AZ103" s="791"/>
      <c r="BA103" s="791"/>
      <c r="BB103" s="791"/>
      <c r="BC103" s="791"/>
      <c r="BD103" s="791"/>
      <c r="BE103" s="791"/>
      <c r="BF103" s="791"/>
      <c r="BG103" s="791"/>
      <c r="BH103" s="791"/>
      <c r="BI103" s="791"/>
      <c r="BJ103" s="791"/>
      <c r="BK103" s="791"/>
      <c r="BL103" s="791"/>
      <c r="BM103" s="791"/>
      <c r="BN103" s="791"/>
      <c r="BO103" s="791"/>
      <c r="BP103" s="791"/>
      <c r="BQ103" s="791"/>
      <c r="BR103" s="791"/>
      <c r="BS103" s="791"/>
      <c r="BT103" s="791"/>
      <c r="BU103" s="791"/>
      <c r="BV103" s="791"/>
      <c r="BW103" s="791"/>
      <c r="BX103" s="791"/>
      <c r="BY103" s="791"/>
      <c r="BZ103" s="791"/>
      <c r="CA103" s="791"/>
      <c r="CB103" s="791"/>
      <c r="CC103" s="791"/>
      <c r="CD103" s="791"/>
      <c r="CE103" s="791"/>
      <c r="CF103" s="791"/>
      <c r="CG103" s="791"/>
      <c r="CH103" s="791"/>
      <c r="CI103" s="791"/>
      <c r="CJ103" s="791"/>
      <c r="CK103" s="791"/>
      <c r="CL103" s="791"/>
      <c r="CM103" s="791"/>
      <c r="CN103" s="791"/>
      <c r="CO103" s="791"/>
      <c r="CP103" s="791"/>
      <c r="CQ103" s="791"/>
      <c r="CR103" s="791"/>
      <c r="CS103" s="791"/>
      <c r="CT103" s="791"/>
      <c r="CU103" s="791"/>
      <c r="CV103" s="791"/>
      <c r="CW103" s="791"/>
      <c r="CX103" s="791"/>
      <c r="CY103" s="791"/>
      <c r="CZ103" s="791"/>
      <c r="DA103" s="791"/>
      <c r="DB103" s="791"/>
      <c r="DC103" s="791"/>
      <c r="DD103" s="791"/>
      <c r="DE103" s="791"/>
      <c r="DF103" s="791"/>
      <c r="DG103" s="791"/>
      <c r="DH103" s="791"/>
      <c r="DI103" s="791"/>
      <c r="DJ103" s="791"/>
      <c r="DK103" s="791"/>
      <c r="DL103" s="791"/>
      <c r="DM103" s="791"/>
      <c r="DN103" s="791"/>
      <c r="DO103" s="791"/>
      <c r="DP103" s="791"/>
      <c r="DQ103" s="791"/>
      <c r="DR103" s="791"/>
      <c r="DS103" s="791"/>
      <c r="DT103" s="791"/>
      <c r="DU103" s="791"/>
      <c r="DV103" s="791"/>
      <c r="DW103" s="791"/>
      <c r="DX103" s="791"/>
      <c r="DY103" s="791"/>
      <c r="DZ103" s="791"/>
      <c r="EA103" s="791"/>
      <c r="EB103" s="791"/>
      <c r="EC103" s="790"/>
      <c r="ED103" s="790"/>
      <c r="EE103" s="790"/>
      <c r="EF103" s="790"/>
      <c r="EG103" s="790"/>
      <c r="EH103" s="790"/>
      <c r="EI103" s="790"/>
      <c r="EJ103" s="458"/>
      <c r="EK103" s="458"/>
    </row>
    <row r="104" spans="1:156" ht="15" customHeight="1">
      <c r="A104" s="1022"/>
      <c r="B104" s="1048" t="s">
        <v>970</v>
      </c>
      <c r="C104" s="1049" t="s">
        <v>1220</v>
      </c>
      <c r="D104" s="458"/>
      <c r="E104" s="458"/>
      <c r="F104" s="458"/>
      <c r="G104" s="458"/>
      <c r="H104" s="458"/>
      <c r="I104" s="458"/>
      <c r="J104" s="458"/>
      <c r="K104" s="458"/>
      <c r="L104" s="458"/>
      <c r="M104" s="458"/>
      <c r="N104" s="458"/>
      <c r="O104" s="458"/>
      <c r="P104" s="458"/>
      <c r="Q104" s="458"/>
      <c r="R104" s="458"/>
      <c r="S104" s="745">
        <f t="shared" si="27"/>
        <v>0</v>
      </c>
      <c r="T104" s="745">
        <f t="shared" si="37"/>
        <v>0</v>
      </c>
      <c r="U104" s="745">
        <f t="shared" si="38"/>
        <v>0</v>
      </c>
      <c r="V104" s="791"/>
      <c r="W104" s="791"/>
      <c r="X104" s="791"/>
      <c r="Y104" s="791"/>
      <c r="Z104" s="791"/>
      <c r="AA104" s="791"/>
      <c r="AB104" s="791"/>
      <c r="AC104" s="791"/>
      <c r="AD104" s="791"/>
      <c r="AE104" s="791"/>
      <c r="AF104" s="791"/>
      <c r="AG104" s="791"/>
      <c r="AH104" s="791"/>
      <c r="AI104" s="791"/>
      <c r="AJ104" s="791"/>
      <c r="AK104" s="791"/>
      <c r="AL104" s="791"/>
      <c r="AM104" s="791"/>
      <c r="AN104" s="791"/>
      <c r="AO104" s="791"/>
      <c r="AP104" s="791"/>
      <c r="AQ104" s="791"/>
      <c r="AR104" s="791"/>
      <c r="AS104" s="791"/>
      <c r="AT104" s="791"/>
      <c r="AU104" s="791"/>
      <c r="AV104" s="791"/>
      <c r="AW104" s="791"/>
      <c r="AX104" s="791"/>
      <c r="AY104" s="791"/>
      <c r="AZ104" s="791"/>
      <c r="BA104" s="791"/>
      <c r="BB104" s="791"/>
      <c r="BC104" s="791"/>
      <c r="BD104" s="791"/>
      <c r="BE104" s="791"/>
      <c r="BF104" s="791"/>
      <c r="BG104" s="791"/>
      <c r="BH104" s="791"/>
      <c r="BI104" s="791"/>
      <c r="BJ104" s="791"/>
      <c r="BK104" s="791"/>
      <c r="BL104" s="791"/>
      <c r="BM104" s="791"/>
      <c r="BN104" s="791"/>
      <c r="BO104" s="791"/>
      <c r="BP104" s="791"/>
      <c r="BQ104" s="791"/>
      <c r="BR104" s="791"/>
      <c r="BS104" s="791"/>
      <c r="BT104" s="791"/>
      <c r="BU104" s="791"/>
      <c r="BV104" s="791"/>
      <c r="BW104" s="791"/>
      <c r="BX104" s="791"/>
      <c r="BY104" s="791"/>
      <c r="BZ104" s="791"/>
      <c r="CA104" s="791"/>
      <c r="CB104" s="791"/>
      <c r="CC104" s="791"/>
      <c r="CD104" s="791"/>
      <c r="CE104" s="791"/>
      <c r="CF104" s="791"/>
      <c r="CG104" s="791"/>
      <c r="CH104" s="791"/>
      <c r="CI104" s="791"/>
      <c r="CJ104" s="791"/>
      <c r="CK104" s="791"/>
      <c r="CL104" s="791"/>
      <c r="CM104" s="791"/>
      <c r="CN104" s="791"/>
      <c r="CO104" s="791"/>
      <c r="CP104" s="791"/>
      <c r="CQ104" s="791"/>
      <c r="CR104" s="791"/>
      <c r="CS104" s="791"/>
      <c r="CT104" s="791"/>
      <c r="CU104" s="791"/>
      <c r="CV104" s="791"/>
      <c r="CW104" s="791"/>
      <c r="CX104" s="791"/>
      <c r="CY104" s="791"/>
      <c r="CZ104" s="791"/>
      <c r="DA104" s="791"/>
      <c r="DB104" s="791"/>
      <c r="DC104" s="791"/>
      <c r="DD104" s="791"/>
      <c r="DE104" s="791"/>
      <c r="DF104" s="791"/>
      <c r="DG104" s="791"/>
      <c r="DH104" s="791"/>
      <c r="DI104" s="791"/>
      <c r="DJ104" s="791"/>
      <c r="DK104" s="791"/>
      <c r="DL104" s="791"/>
      <c r="DM104" s="791"/>
      <c r="DN104" s="791"/>
      <c r="DO104" s="791"/>
      <c r="DP104" s="791"/>
      <c r="DQ104" s="791"/>
      <c r="DR104" s="791"/>
      <c r="DS104" s="791"/>
      <c r="DT104" s="791"/>
      <c r="DU104" s="791"/>
      <c r="DV104" s="791"/>
      <c r="DW104" s="791"/>
      <c r="DX104" s="791"/>
      <c r="DY104" s="791"/>
      <c r="DZ104" s="791"/>
      <c r="EA104" s="791"/>
      <c r="EB104" s="791"/>
      <c r="EC104" s="790"/>
      <c r="ED104" s="790"/>
      <c r="EE104" s="790"/>
      <c r="EF104" s="790"/>
      <c r="EG104" s="790"/>
      <c r="EH104" s="790"/>
      <c r="EI104" s="790"/>
      <c r="EJ104" s="458"/>
      <c r="EK104" s="458"/>
    </row>
    <row r="105" spans="1:156" ht="14.25" customHeight="1">
      <c r="A105" s="1022"/>
      <c r="B105" s="1011" t="s">
        <v>1221</v>
      </c>
      <c r="C105" s="1049" t="s">
        <v>1222</v>
      </c>
      <c r="D105" s="458"/>
      <c r="E105" s="458"/>
      <c r="F105" s="458"/>
      <c r="G105" s="458"/>
      <c r="H105" s="458"/>
      <c r="I105" s="458"/>
      <c r="J105" s="458"/>
      <c r="K105" s="458"/>
      <c r="L105" s="458"/>
      <c r="M105" s="458"/>
      <c r="N105" s="458"/>
      <c r="O105" s="458"/>
      <c r="P105" s="458"/>
      <c r="Q105" s="458"/>
      <c r="R105" s="458"/>
      <c r="S105" s="745">
        <f t="shared" si="27"/>
        <v>0</v>
      </c>
      <c r="T105" s="745">
        <f t="shared" si="37"/>
        <v>0</v>
      </c>
      <c r="U105" s="745">
        <f t="shared" si="38"/>
        <v>0</v>
      </c>
      <c r="V105" s="791"/>
      <c r="W105" s="791"/>
      <c r="X105" s="791"/>
      <c r="Y105" s="791"/>
      <c r="Z105" s="791"/>
      <c r="AA105" s="791"/>
      <c r="AB105" s="791"/>
      <c r="AC105" s="791"/>
      <c r="AD105" s="791"/>
      <c r="AE105" s="791"/>
      <c r="AF105" s="791"/>
      <c r="AG105" s="791"/>
      <c r="AH105" s="791"/>
      <c r="AI105" s="791"/>
      <c r="AJ105" s="791"/>
      <c r="AK105" s="791"/>
      <c r="AL105" s="791"/>
      <c r="AM105" s="791"/>
      <c r="AN105" s="791"/>
      <c r="AO105" s="791"/>
      <c r="AP105" s="791"/>
      <c r="AQ105" s="791"/>
      <c r="AR105" s="791"/>
      <c r="AS105" s="791"/>
      <c r="AT105" s="791"/>
      <c r="AU105" s="791"/>
      <c r="AV105" s="791"/>
      <c r="AW105" s="791"/>
      <c r="AX105" s="791"/>
      <c r="AY105" s="791"/>
      <c r="AZ105" s="791"/>
      <c r="BA105" s="791"/>
      <c r="BB105" s="791"/>
      <c r="BC105" s="791"/>
      <c r="BD105" s="791"/>
      <c r="BE105" s="791"/>
      <c r="BF105" s="791"/>
      <c r="BG105" s="791"/>
      <c r="BH105" s="791"/>
      <c r="BI105" s="791"/>
      <c r="BJ105" s="791"/>
      <c r="BK105" s="791"/>
      <c r="BL105" s="791"/>
      <c r="BM105" s="791"/>
      <c r="BN105" s="791"/>
      <c r="BO105" s="791"/>
      <c r="BP105" s="791"/>
      <c r="BQ105" s="791"/>
      <c r="BR105" s="791"/>
      <c r="BS105" s="791"/>
      <c r="BT105" s="791"/>
      <c r="BU105" s="791"/>
      <c r="BV105" s="791"/>
      <c r="BW105" s="791"/>
      <c r="BX105" s="791"/>
      <c r="BY105" s="791"/>
      <c r="BZ105" s="791"/>
      <c r="CA105" s="791"/>
      <c r="CB105" s="791"/>
      <c r="CC105" s="791"/>
      <c r="CD105" s="791"/>
      <c r="CE105" s="791"/>
      <c r="CF105" s="791"/>
      <c r="CG105" s="791"/>
      <c r="CH105" s="791"/>
      <c r="CI105" s="791"/>
      <c r="CJ105" s="791"/>
      <c r="CK105" s="791"/>
      <c r="CL105" s="791"/>
      <c r="CM105" s="791"/>
      <c r="CN105" s="791"/>
      <c r="CO105" s="791"/>
      <c r="CP105" s="791"/>
      <c r="CQ105" s="791"/>
      <c r="CR105" s="791"/>
      <c r="CS105" s="791"/>
      <c r="CT105" s="791"/>
      <c r="CU105" s="791"/>
      <c r="CV105" s="791"/>
      <c r="CW105" s="791"/>
      <c r="CX105" s="791"/>
      <c r="CY105" s="791"/>
      <c r="CZ105" s="791"/>
      <c r="DA105" s="791"/>
      <c r="DB105" s="791"/>
      <c r="DC105" s="791"/>
      <c r="DD105" s="791"/>
      <c r="DE105" s="791"/>
      <c r="DF105" s="791"/>
      <c r="DG105" s="791"/>
      <c r="DH105" s="791"/>
      <c r="DI105" s="791"/>
      <c r="DJ105" s="791"/>
      <c r="DK105" s="791"/>
      <c r="DL105" s="791"/>
      <c r="DM105" s="791"/>
      <c r="DN105" s="791"/>
      <c r="DO105" s="791"/>
      <c r="DP105" s="791"/>
      <c r="DQ105" s="791"/>
      <c r="DR105" s="791"/>
      <c r="DS105" s="791"/>
      <c r="DT105" s="791"/>
      <c r="DU105" s="791"/>
      <c r="DV105" s="791"/>
      <c r="DW105" s="791"/>
      <c r="DX105" s="791"/>
      <c r="DY105" s="791"/>
      <c r="DZ105" s="791"/>
      <c r="EA105" s="791"/>
      <c r="EB105" s="791"/>
      <c r="EC105" s="790"/>
      <c r="ED105" s="790"/>
      <c r="EE105" s="790"/>
      <c r="EF105" s="790"/>
      <c r="EG105" s="790"/>
      <c r="EH105" s="790"/>
      <c r="EI105" s="790"/>
      <c r="EJ105" s="458"/>
      <c r="EK105" s="458"/>
    </row>
    <row r="106" spans="1:156" ht="13.5" thickBot="1">
      <c r="A106" s="1020"/>
      <c r="B106" s="1050" t="s">
        <v>1223</v>
      </c>
      <c r="C106" s="1051" t="s">
        <v>1224</v>
      </c>
      <c r="D106" s="458"/>
      <c r="E106" s="458"/>
      <c r="F106" s="458"/>
      <c r="G106" s="458"/>
      <c r="H106" s="458"/>
      <c r="I106" s="458"/>
      <c r="J106" s="458"/>
      <c r="K106" s="458"/>
      <c r="L106" s="458"/>
      <c r="M106" s="458"/>
      <c r="N106" s="458"/>
      <c r="O106" s="458"/>
      <c r="P106" s="458"/>
      <c r="Q106" s="458"/>
      <c r="R106" s="458"/>
      <c r="S106" s="898">
        <f t="shared" si="27"/>
        <v>2100</v>
      </c>
      <c r="T106" s="898">
        <f t="shared" si="37"/>
        <v>3600</v>
      </c>
      <c r="U106" s="898">
        <f t="shared" si="38"/>
        <v>3801</v>
      </c>
      <c r="V106" s="915"/>
      <c r="W106" s="915"/>
      <c r="X106" s="915"/>
      <c r="Y106" s="915"/>
      <c r="Z106" s="915"/>
      <c r="AA106" s="915"/>
      <c r="AB106" s="915"/>
      <c r="AC106" s="915"/>
      <c r="AD106" s="915"/>
      <c r="AE106" s="915"/>
      <c r="AF106" s="915"/>
      <c r="AG106" s="915"/>
      <c r="AH106" s="915"/>
      <c r="AI106" s="915"/>
      <c r="AJ106" s="915"/>
      <c r="AK106" s="915"/>
      <c r="AL106" s="915"/>
      <c r="AM106" s="915"/>
      <c r="AN106" s="915"/>
      <c r="AO106" s="915"/>
      <c r="AP106" s="915"/>
      <c r="AQ106" s="915"/>
      <c r="AR106" s="915"/>
      <c r="AS106" s="915"/>
      <c r="AT106" s="915"/>
      <c r="AU106" s="915"/>
      <c r="AV106" s="915"/>
      <c r="AW106" s="915"/>
      <c r="AX106" s="915"/>
      <c r="AY106" s="915"/>
      <c r="AZ106" s="915"/>
      <c r="BA106" s="915"/>
      <c r="BB106" s="915"/>
      <c r="BC106" s="915"/>
      <c r="BD106" s="915"/>
      <c r="BE106" s="915"/>
      <c r="BF106" s="915"/>
      <c r="BG106" s="915"/>
      <c r="BH106" s="915"/>
      <c r="BI106" s="915"/>
      <c r="BJ106" s="915"/>
      <c r="BK106" s="915"/>
      <c r="BL106" s="915"/>
      <c r="BM106" s="915"/>
      <c r="BN106" s="915"/>
      <c r="BO106" s="915"/>
      <c r="BP106" s="915"/>
      <c r="BQ106" s="915"/>
      <c r="BR106" s="915"/>
      <c r="BS106" s="915"/>
      <c r="BT106" s="915"/>
      <c r="BU106" s="915"/>
      <c r="BV106" s="915"/>
      <c r="BW106" s="915"/>
      <c r="BX106" s="915"/>
      <c r="BY106" s="915"/>
      <c r="BZ106" s="915"/>
      <c r="CA106" s="915"/>
      <c r="CB106" s="915"/>
      <c r="CC106" s="915"/>
      <c r="CD106" s="915"/>
      <c r="CE106" s="915"/>
      <c r="CF106" s="915"/>
      <c r="CG106" s="915"/>
      <c r="CH106" s="915"/>
      <c r="CI106" s="915"/>
      <c r="CJ106" s="915"/>
      <c r="CK106" s="915"/>
      <c r="CL106" s="915"/>
      <c r="CM106" s="915"/>
      <c r="CN106" s="915"/>
      <c r="CO106" s="915"/>
      <c r="CP106" s="915"/>
      <c r="CQ106" s="915"/>
      <c r="CR106" s="915"/>
      <c r="CS106" s="915"/>
      <c r="CT106" s="915"/>
      <c r="CU106" s="915"/>
      <c r="CV106" s="915"/>
      <c r="CW106" s="915"/>
      <c r="CX106" s="915"/>
      <c r="CY106" s="915"/>
      <c r="CZ106" s="915"/>
      <c r="DA106" s="915"/>
      <c r="DB106" s="915"/>
      <c r="DC106" s="915"/>
      <c r="DD106" s="915"/>
      <c r="DE106" s="915"/>
      <c r="DF106" s="915"/>
      <c r="DG106" s="915"/>
      <c r="DH106" s="915"/>
      <c r="DI106" s="915"/>
      <c r="DJ106" s="915"/>
      <c r="DK106" s="915"/>
      <c r="DL106" s="915"/>
      <c r="DM106" s="915"/>
      <c r="DN106" s="915"/>
      <c r="DO106" s="915"/>
      <c r="DP106" s="915"/>
      <c r="DQ106" s="915"/>
      <c r="DR106" s="915"/>
      <c r="DS106" s="915"/>
      <c r="DT106" s="915">
        <v>2100</v>
      </c>
      <c r="DU106" s="915">
        <v>3600</v>
      </c>
      <c r="DV106" s="915">
        <v>3801</v>
      </c>
      <c r="DW106" s="915"/>
      <c r="DX106" s="915"/>
      <c r="DY106" s="915"/>
      <c r="DZ106" s="915"/>
      <c r="EA106" s="915"/>
      <c r="EB106" s="915"/>
      <c r="EC106" s="790"/>
      <c r="ED106" s="790"/>
      <c r="EE106" s="790"/>
      <c r="EF106" s="790"/>
      <c r="EG106" s="790"/>
      <c r="EH106" s="790"/>
      <c r="EI106" s="790"/>
      <c r="EJ106" s="458"/>
      <c r="EK106" s="458"/>
    </row>
    <row r="107" spans="1:156" ht="13.5" thickBot="1">
      <c r="A107" s="1026"/>
      <c r="B107" s="1006" t="s">
        <v>845</v>
      </c>
      <c r="C107" s="1052" t="s">
        <v>1232</v>
      </c>
      <c r="D107" s="458"/>
      <c r="E107" s="458"/>
      <c r="F107" s="458"/>
      <c r="G107" s="458"/>
      <c r="H107" s="458"/>
      <c r="I107" s="458"/>
      <c r="J107" s="458"/>
      <c r="K107" s="458"/>
      <c r="L107" s="458"/>
      <c r="M107" s="458"/>
      <c r="N107" s="458"/>
      <c r="O107" s="458"/>
      <c r="P107" s="458"/>
      <c r="Q107" s="458"/>
      <c r="R107" s="458"/>
      <c r="S107" s="878">
        <f t="shared" si="27"/>
        <v>601</v>
      </c>
      <c r="T107" s="879">
        <f t="shared" si="37"/>
        <v>5902</v>
      </c>
      <c r="U107" s="879">
        <f t="shared" si="38"/>
        <v>5250</v>
      </c>
      <c r="V107" s="917">
        <f t="shared" ref="V107:BN107" si="40">V108+V109+V110</f>
        <v>0</v>
      </c>
      <c r="W107" s="917">
        <f t="shared" si="40"/>
        <v>0</v>
      </c>
      <c r="X107" s="917">
        <f t="shared" si="40"/>
        <v>0</v>
      </c>
      <c r="Y107" s="917">
        <f t="shared" si="40"/>
        <v>0</v>
      </c>
      <c r="Z107" s="917">
        <f t="shared" si="40"/>
        <v>0</v>
      </c>
      <c r="AA107" s="917">
        <f t="shared" si="40"/>
        <v>0</v>
      </c>
      <c r="AB107" s="917">
        <f t="shared" si="40"/>
        <v>0</v>
      </c>
      <c r="AC107" s="917">
        <f t="shared" si="40"/>
        <v>0</v>
      </c>
      <c r="AD107" s="917">
        <f t="shared" si="40"/>
        <v>0</v>
      </c>
      <c r="AE107" s="917">
        <f t="shared" si="40"/>
        <v>0</v>
      </c>
      <c r="AF107" s="917">
        <f t="shared" si="40"/>
        <v>0</v>
      </c>
      <c r="AG107" s="917">
        <f t="shared" si="40"/>
        <v>0</v>
      </c>
      <c r="AH107" s="917">
        <f t="shared" si="40"/>
        <v>0</v>
      </c>
      <c r="AI107" s="917">
        <f t="shared" si="40"/>
        <v>0</v>
      </c>
      <c r="AJ107" s="917">
        <f t="shared" si="40"/>
        <v>0</v>
      </c>
      <c r="AK107" s="917">
        <f t="shared" si="40"/>
        <v>0</v>
      </c>
      <c r="AL107" s="917">
        <f t="shared" si="40"/>
        <v>0</v>
      </c>
      <c r="AM107" s="917">
        <f t="shared" si="40"/>
        <v>0</v>
      </c>
      <c r="AN107" s="917">
        <f t="shared" si="40"/>
        <v>0</v>
      </c>
      <c r="AO107" s="917">
        <f t="shared" si="40"/>
        <v>0</v>
      </c>
      <c r="AP107" s="917">
        <f t="shared" si="40"/>
        <v>0</v>
      </c>
      <c r="AQ107" s="917">
        <f t="shared" si="40"/>
        <v>0</v>
      </c>
      <c r="AR107" s="917">
        <f t="shared" si="40"/>
        <v>0</v>
      </c>
      <c r="AS107" s="917">
        <f t="shared" si="40"/>
        <v>0</v>
      </c>
      <c r="AT107" s="917">
        <f t="shared" si="40"/>
        <v>0</v>
      </c>
      <c r="AU107" s="917">
        <f t="shared" si="40"/>
        <v>0</v>
      </c>
      <c r="AV107" s="917">
        <f t="shared" si="40"/>
        <v>0</v>
      </c>
      <c r="AW107" s="917">
        <f t="shared" si="40"/>
        <v>0</v>
      </c>
      <c r="AX107" s="917">
        <f t="shared" si="40"/>
        <v>0</v>
      </c>
      <c r="AY107" s="917">
        <f t="shared" si="40"/>
        <v>0</v>
      </c>
      <c r="AZ107" s="917">
        <f t="shared" si="40"/>
        <v>0</v>
      </c>
      <c r="BA107" s="917">
        <f t="shared" si="40"/>
        <v>0</v>
      </c>
      <c r="BB107" s="917">
        <f t="shared" si="40"/>
        <v>0</v>
      </c>
      <c r="BC107" s="917">
        <f t="shared" si="40"/>
        <v>0</v>
      </c>
      <c r="BD107" s="917">
        <f t="shared" si="40"/>
        <v>0</v>
      </c>
      <c r="BE107" s="917">
        <f t="shared" si="40"/>
        <v>0</v>
      </c>
      <c r="BF107" s="917">
        <f t="shared" si="40"/>
        <v>0</v>
      </c>
      <c r="BG107" s="917">
        <f t="shared" si="40"/>
        <v>0</v>
      </c>
      <c r="BH107" s="917">
        <f t="shared" si="40"/>
        <v>0</v>
      </c>
      <c r="BI107" s="917">
        <f t="shared" si="40"/>
        <v>0</v>
      </c>
      <c r="BJ107" s="917">
        <f t="shared" si="40"/>
        <v>0</v>
      </c>
      <c r="BK107" s="917">
        <f t="shared" si="40"/>
        <v>0</v>
      </c>
      <c r="BL107" s="917">
        <f t="shared" si="40"/>
        <v>0</v>
      </c>
      <c r="BM107" s="917">
        <f t="shared" si="40"/>
        <v>0</v>
      </c>
      <c r="BN107" s="917">
        <f t="shared" si="40"/>
        <v>0</v>
      </c>
      <c r="BO107" s="917">
        <f t="shared" ref="BO107:CT107" si="41">BO108+BO110+BO112</f>
        <v>0</v>
      </c>
      <c r="BP107" s="917">
        <f t="shared" si="41"/>
        <v>0</v>
      </c>
      <c r="BQ107" s="917">
        <f t="shared" si="41"/>
        <v>0</v>
      </c>
      <c r="BR107" s="917">
        <f t="shared" si="41"/>
        <v>0</v>
      </c>
      <c r="BS107" s="917">
        <f t="shared" si="41"/>
        <v>0</v>
      </c>
      <c r="BT107" s="917">
        <f t="shared" si="41"/>
        <v>0</v>
      </c>
      <c r="BU107" s="917">
        <f t="shared" si="41"/>
        <v>0</v>
      </c>
      <c r="BV107" s="917">
        <f t="shared" si="41"/>
        <v>0</v>
      </c>
      <c r="BW107" s="917">
        <f t="shared" si="41"/>
        <v>0</v>
      </c>
      <c r="BX107" s="917">
        <f t="shared" si="41"/>
        <v>0</v>
      </c>
      <c r="BY107" s="917">
        <f t="shared" si="41"/>
        <v>0</v>
      </c>
      <c r="BZ107" s="917">
        <f t="shared" si="41"/>
        <v>0</v>
      </c>
      <c r="CA107" s="917">
        <f t="shared" si="41"/>
        <v>0</v>
      </c>
      <c r="CB107" s="917">
        <f t="shared" si="41"/>
        <v>0</v>
      </c>
      <c r="CC107" s="917">
        <f t="shared" si="41"/>
        <v>0</v>
      </c>
      <c r="CD107" s="917">
        <f t="shared" si="41"/>
        <v>0</v>
      </c>
      <c r="CE107" s="917">
        <f t="shared" si="41"/>
        <v>0</v>
      </c>
      <c r="CF107" s="917">
        <f t="shared" si="41"/>
        <v>0</v>
      </c>
      <c r="CG107" s="917">
        <f t="shared" si="41"/>
        <v>0</v>
      </c>
      <c r="CH107" s="917">
        <f t="shared" si="41"/>
        <v>0</v>
      </c>
      <c r="CI107" s="917">
        <f t="shared" si="41"/>
        <v>0</v>
      </c>
      <c r="CJ107" s="917">
        <f t="shared" si="41"/>
        <v>0</v>
      </c>
      <c r="CK107" s="917">
        <f t="shared" si="41"/>
        <v>0</v>
      </c>
      <c r="CL107" s="917">
        <f t="shared" si="41"/>
        <v>0</v>
      </c>
      <c r="CM107" s="917">
        <f t="shared" si="41"/>
        <v>0</v>
      </c>
      <c r="CN107" s="917">
        <f t="shared" si="41"/>
        <v>0</v>
      </c>
      <c r="CO107" s="917">
        <f t="shared" si="41"/>
        <v>0</v>
      </c>
      <c r="CP107" s="917">
        <f t="shared" si="41"/>
        <v>0</v>
      </c>
      <c r="CQ107" s="917">
        <f t="shared" si="41"/>
        <v>0</v>
      </c>
      <c r="CR107" s="917">
        <f t="shared" si="41"/>
        <v>0</v>
      </c>
      <c r="CS107" s="917">
        <f t="shared" si="41"/>
        <v>0</v>
      </c>
      <c r="CT107" s="917">
        <f t="shared" si="41"/>
        <v>0</v>
      </c>
      <c r="CU107" s="917">
        <f t="shared" ref="CU107:DZ107" si="42">CU108+CU110+CU112</f>
        <v>0</v>
      </c>
      <c r="CV107" s="917">
        <f t="shared" si="42"/>
        <v>0</v>
      </c>
      <c r="CW107" s="917">
        <f t="shared" si="42"/>
        <v>1359</v>
      </c>
      <c r="CX107" s="917">
        <f t="shared" si="42"/>
        <v>1335</v>
      </c>
      <c r="CY107" s="917">
        <f t="shared" si="42"/>
        <v>0</v>
      </c>
      <c r="CZ107" s="917">
        <f t="shared" si="42"/>
        <v>1356</v>
      </c>
      <c r="DA107" s="917">
        <f t="shared" si="42"/>
        <v>1356</v>
      </c>
      <c r="DB107" s="917">
        <f t="shared" si="42"/>
        <v>0</v>
      </c>
      <c r="DC107" s="917">
        <f t="shared" si="42"/>
        <v>0</v>
      </c>
      <c r="DD107" s="917">
        <f t="shared" si="42"/>
        <v>0</v>
      </c>
      <c r="DE107" s="917">
        <f t="shared" si="42"/>
        <v>0</v>
      </c>
      <c r="DF107" s="917">
        <f t="shared" si="42"/>
        <v>0</v>
      </c>
      <c r="DG107" s="917">
        <f t="shared" si="42"/>
        <v>0</v>
      </c>
      <c r="DH107" s="917">
        <f t="shared" si="42"/>
        <v>0</v>
      </c>
      <c r="DI107" s="917">
        <f t="shared" si="42"/>
        <v>1553</v>
      </c>
      <c r="DJ107" s="917">
        <f t="shared" si="42"/>
        <v>1553</v>
      </c>
      <c r="DK107" s="917">
        <f t="shared" si="42"/>
        <v>0</v>
      </c>
      <c r="DL107" s="917">
        <f t="shared" si="42"/>
        <v>628</v>
      </c>
      <c r="DM107" s="917">
        <f t="shared" si="42"/>
        <v>0</v>
      </c>
      <c r="DN107" s="917">
        <f t="shared" si="42"/>
        <v>601</v>
      </c>
      <c r="DO107" s="917">
        <f t="shared" si="42"/>
        <v>498</v>
      </c>
      <c r="DP107" s="917">
        <f t="shared" si="42"/>
        <v>498</v>
      </c>
      <c r="DQ107" s="917">
        <f t="shared" si="42"/>
        <v>0</v>
      </c>
      <c r="DR107" s="917">
        <f t="shared" si="42"/>
        <v>0</v>
      </c>
      <c r="DS107" s="917">
        <f t="shared" si="42"/>
        <v>0</v>
      </c>
      <c r="DT107" s="917">
        <f t="shared" si="42"/>
        <v>0</v>
      </c>
      <c r="DU107" s="917">
        <f t="shared" si="42"/>
        <v>0</v>
      </c>
      <c r="DV107" s="917">
        <f t="shared" si="42"/>
        <v>0</v>
      </c>
      <c r="DW107" s="917">
        <f t="shared" si="42"/>
        <v>0</v>
      </c>
      <c r="DX107" s="917">
        <f t="shared" si="42"/>
        <v>8</v>
      </c>
      <c r="DY107" s="917">
        <f t="shared" si="42"/>
        <v>8</v>
      </c>
      <c r="DZ107" s="917">
        <f t="shared" si="42"/>
        <v>0</v>
      </c>
      <c r="EA107" s="917">
        <f>EA108+EA110+EA112</f>
        <v>500</v>
      </c>
      <c r="EB107" s="918">
        <f>EB108+EB110+EB112</f>
        <v>500</v>
      </c>
      <c r="EC107" s="790"/>
      <c r="ED107" s="790"/>
      <c r="EE107" s="790"/>
      <c r="EF107" s="790"/>
      <c r="EG107" s="790"/>
      <c r="EH107" s="790"/>
      <c r="EI107" s="790"/>
      <c r="EJ107" s="458"/>
      <c r="EK107" s="458"/>
    </row>
    <row r="108" spans="1:156">
      <c r="A108" s="1021"/>
      <c r="B108" s="1009" t="s">
        <v>911</v>
      </c>
      <c r="C108" s="1044" t="s">
        <v>989</v>
      </c>
      <c r="D108" s="458"/>
      <c r="E108" s="458"/>
      <c r="F108" s="458"/>
      <c r="G108" s="458"/>
      <c r="H108" s="458"/>
      <c r="I108" s="458"/>
      <c r="J108" s="458"/>
      <c r="K108" s="458"/>
      <c r="L108" s="458"/>
      <c r="M108" s="458"/>
      <c r="N108" s="458"/>
      <c r="O108" s="458"/>
      <c r="P108" s="458"/>
      <c r="Q108" s="458"/>
      <c r="R108" s="458"/>
      <c r="S108" s="899">
        <f t="shared" si="27"/>
        <v>601</v>
      </c>
      <c r="T108" s="899">
        <f t="shared" si="37"/>
        <v>4513</v>
      </c>
      <c r="U108" s="899">
        <f t="shared" si="38"/>
        <v>3885</v>
      </c>
      <c r="V108" s="916"/>
      <c r="W108" s="916"/>
      <c r="X108" s="916"/>
      <c r="Y108" s="916"/>
      <c r="Z108" s="916"/>
      <c r="AA108" s="916"/>
      <c r="AB108" s="916"/>
      <c r="AC108" s="916"/>
      <c r="AD108" s="916"/>
      <c r="AE108" s="916"/>
      <c r="AF108" s="916"/>
      <c r="AG108" s="916"/>
      <c r="AH108" s="916"/>
      <c r="AI108" s="916"/>
      <c r="AJ108" s="916"/>
      <c r="AK108" s="916"/>
      <c r="AL108" s="916"/>
      <c r="AM108" s="916"/>
      <c r="AN108" s="916"/>
      <c r="AO108" s="916"/>
      <c r="AP108" s="916"/>
      <c r="AQ108" s="916"/>
      <c r="AR108" s="916"/>
      <c r="AS108" s="916"/>
      <c r="AT108" s="916"/>
      <c r="AU108" s="916"/>
      <c r="AV108" s="916"/>
      <c r="AW108" s="916"/>
      <c r="AX108" s="916"/>
      <c r="AY108" s="916"/>
      <c r="AZ108" s="916"/>
      <c r="BA108" s="916"/>
      <c r="BB108" s="916"/>
      <c r="BC108" s="916"/>
      <c r="BD108" s="916"/>
      <c r="BE108" s="916"/>
      <c r="BF108" s="916"/>
      <c r="BG108" s="916"/>
      <c r="BH108" s="916"/>
      <c r="BI108" s="916"/>
      <c r="BJ108" s="916"/>
      <c r="BK108" s="916"/>
      <c r="BL108" s="916"/>
      <c r="BM108" s="916"/>
      <c r="BN108" s="916"/>
      <c r="BO108" s="916"/>
      <c r="BP108" s="916"/>
      <c r="BQ108" s="916"/>
      <c r="BR108" s="916"/>
      <c r="BS108" s="916"/>
      <c r="BT108" s="916"/>
      <c r="BU108" s="916"/>
      <c r="BV108" s="916"/>
      <c r="BW108" s="916"/>
      <c r="BX108" s="916"/>
      <c r="BY108" s="916"/>
      <c r="BZ108" s="916"/>
      <c r="CA108" s="916"/>
      <c r="CB108" s="916"/>
      <c r="CC108" s="916"/>
      <c r="CD108" s="916"/>
      <c r="CE108" s="916"/>
      <c r="CF108" s="916"/>
      <c r="CG108" s="916"/>
      <c r="CH108" s="916"/>
      <c r="CI108" s="916"/>
      <c r="CJ108" s="916"/>
      <c r="CK108" s="916"/>
      <c r="CL108" s="916"/>
      <c r="CM108" s="916"/>
      <c r="CN108" s="916"/>
      <c r="CO108" s="916"/>
      <c r="CP108" s="916"/>
      <c r="CQ108" s="916"/>
      <c r="CR108" s="916"/>
      <c r="CS108" s="916"/>
      <c r="CT108" s="916"/>
      <c r="CU108" s="916"/>
      <c r="CV108" s="916"/>
      <c r="CW108" s="916">
        <v>470</v>
      </c>
      <c r="CX108" s="916">
        <v>470</v>
      </c>
      <c r="CY108" s="916"/>
      <c r="CZ108" s="916">
        <v>1356</v>
      </c>
      <c r="DA108" s="916">
        <v>1356</v>
      </c>
      <c r="DB108" s="916"/>
      <c r="DC108" s="916"/>
      <c r="DD108" s="916"/>
      <c r="DE108" s="916"/>
      <c r="DF108" s="916"/>
      <c r="DG108" s="916"/>
      <c r="DH108" s="916"/>
      <c r="DI108" s="916">
        <v>1553</v>
      </c>
      <c r="DJ108" s="916">
        <v>1553</v>
      </c>
      <c r="DK108" s="916"/>
      <c r="DL108" s="916">
        <v>628</v>
      </c>
      <c r="DM108" s="916"/>
      <c r="DN108" s="916">
        <v>601</v>
      </c>
      <c r="DO108" s="916">
        <v>498</v>
      </c>
      <c r="DP108" s="916">
        <v>498</v>
      </c>
      <c r="DQ108" s="916"/>
      <c r="DR108" s="916"/>
      <c r="DS108" s="916"/>
      <c r="DT108" s="916"/>
      <c r="DU108" s="916"/>
      <c r="DV108" s="916"/>
      <c r="DW108" s="916"/>
      <c r="DX108" s="916">
        <v>8</v>
      </c>
      <c r="DY108" s="916">
        <v>8</v>
      </c>
      <c r="DZ108" s="916"/>
      <c r="EA108" s="916"/>
      <c r="EB108" s="916"/>
      <c r="EC108" s="790"/>
      <c r="ED108" s="790"/>
      <c r="EE108" s="790"/>
      <c r="EF108" s="790"/>
      <c r="EG108" s="790"/>
      <c r="EH108" s="790"/>
      <c r="EI108" s="790"/>
      <c r="EJ108" s="458"/>
      <c r="EK108" s="458"/>
    </row>
    <row r="109" spans="1:156">
      <c r="A109" s="1022"/>
      <c r="B109" s="1009" t="s">
        <v>912</v>
      </c>
      <c r="C109" s="1053" t="s">
        <v>1226</v>
      </c>
      <c r="D109" s="458"/>
      <c r="E109" s="458"/>
      <c r="F109" s="458"/>
      <c r="G109" s="458"/>
      <c r="H109" s="458"/>
      <c r="I109" s="458"/>
      <c r="J109" s="458"/>
      <c r="K109" s="458"/>
      <c r="L109" s="458"/>
      <c r="M109" s="458"/>
      <c r="N109" s="458"/>
      <c r="O109" s="458"/>
      <c r="P109" s="458"/>
      <c r="Q109" s="458"/>
      <c r="R109" s="458"/>
      <c r="S109" s="745">
        <f t="shared" si="27"/>
        <v>0</v>
      </c>
      <c r="T109" s="745">
        <f t="shared" si="37"/>
        <v>0</v>
      </c>
      <c r="U109" s="745">
        <f t="shared" si="38"/>
        <v>0</v>
      </c>
      <c r="V109" s="791"/>
      <c r="W109" s="791"/>
      <c r="X109" s="791"/>
      <c r="Y109" s="791"/>
      <c r="Z109" s="791"/>
      <c r="AA109" s="791"/>
      <c r="AB109" s="791"/>
      <c r="AC109" s="791"/>
      <c r="AD109" s="791"/>
      <c r="AE109" s="791"/>
      <c r="AF109" s="791"/>
      <c r="AG109" s="791"/>
      <c r="AH109" s="791"/>
      <c r="AI109" s="791"/>
      <c r="AJ109" s="791"/>
      <c r="AK109" s="791"/>
      <c r="AL109" s="791"/>
      <c r="AM109" s="791"/>
      <c r="AN109" s="791"/>
      <c r="AO109" s="791"/>
      <c r="AP109" s="791"/>
      <c r="AQ109" s="791"/>
      <c r="AR109" s="791"/>
      <c r="AS109" s="791"/>
      <c r="AT109" s="791"/>
      <c r="AU109" s="791"/>
      <c r="AV109" s="791"/>
      <c r="AW109" s="791"/>
      <c r="AX109" s="791"/>
      <c r="AY109" s="791"/>
      <c r="AZ109" s="791"/>
      <c r="BA109" s="791"/>
      <c r="BB109" s="791"/>
      <c r="BC109" s="791"/>
      <c r="BD109" s="791"/>
      <c r="BE109" s="791"/>
      <c r="BF109" s="791"/>
      <c r="BG109" s="791"/>
      <c r="BH109" s="791"/>
      <c r="BI109" s="791"/>
      <c r="BJ109" s="791"/>
      <c r="BK109" s="791"/>
      <c r="BL109" s="791"/>
      <c r="BM109" s="791"/>
      <c r="BN109" s="791"/>
      <c r="BO109" s="791"/>
      <c r="BP109" s="791"/>
      <c r="BQ109" s="791"/>
      <c r="BR109" s="791"/>
      <c r="BS109" s="791"/>
      <c r="BT109" s="791"/>
      <c r="BU109" s="791"/>
      <c r="BV109" s="791"/>
      <c r="BW109" s="791"/>
      <c r="BX109" s="791"/>
      <c r="BY109" s="791"/>
      <c r="BZ109" s="791"/>
      <c r="CA109" s="791"/>
      <c r="CB109" s="791"/>
      <c r="CC109" s="791"/>
      <c r="CD109" s="791"/>
      <c r="CE109" s="791"/>
      <c r="CF109" s="791"/>
      <c r="CG109" s="791"/>
      <c r="CH109" s="791"/>
      <c r="CI109" s="791"/>
      <c r="CJ109" s="791"/>
      <c r="CK109" s="791"/>
      <c r="CL109" s="791"/>
      <c r="CM109" s="791"/>
      <c r="CN109" s="791"/>
      <c r="CO109" s="791"/>
      <c r="CP109" s="791"/>
      <c r="CQ109" s="791"/>
      <c r="CR109" s="791"/>
      <c r="CS109" s="791"/>
      <c r="CT109" s="791"/>
      <c r="CU109" s="791"/>
      <c r="CV109" s="791"/>
      <c r="CW109" s="791"/>
      <c r="CX109" s="791"/>
      <c r="CY109" s="791"/>
      <c r="CZ109" s="791"/>
      <c r="DA109" s="791"/>
      <c r="DB109" s="791"/>
      <c r="DC109" s="791"/>
      <c r="DD109" s="791"/>
      <c r="DE109" s="791"/>
      <c r="DF109" s="791"/>
      <c r="DG109" s="791"/>
      <c r="DH109" s="791"/>
      <c r="DI109" s="791"/>
      <c r="DJ109" s="791"/>
      <c r="DK109" s="791"/>
      <c r="DL109" s="791"/>
      <c r="DM109" s="791"/>
      <c r="DN109" s="791"/>
      <c r="DO109" s="791"/>
      <c r="DP109" s="791"/>
      <c r="DQ109" s="791"/>
      <c r="DR109" s="791"/>
      <c r="DS109" s="791"/>
      <c r="DT109" s="791"/>
      <c r="DU109" s="791"/>
      <c r="DV109" s="791"/>
      <c r="DW109" s="791"/>
      <c r="DX109" s="791"/>
      <c r="DY109" s="791"/>
      <c r="DZ109" s="791"/>
      <c r="EA109" s="791"/>
      <c r="EB109" s="791"/>
      <c r="EC109" s="790"/>
      <c r="ED109" s="790"/>
      <c r="EE109" s="790"/>
      <c r="EF109" s="790"/>
      <c r="EG109" s="790"/>
      <c r="EH109" s="790"/>
      <c r="EI109" s="790"/>
      <c r="EJ109" s="458"/>
      <c r="EK109" s="458"/>
    </row>
    <row r="110" spans="1:156">
      <c r="A110" s="1022"/>
      <c r="B110" s="1009" t="s">
        <v>913</v>
      </c>
      <c r="C110" s="1053" t="s">
        <v>971</v>
      </c>
      <c r="D110" s="458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8"/>
      <c r="P110" s="458"/>
      <c r="Q110" s="458"/>
      <c r="R110" s="458"/>
      <c r="S110" s="745">
        <f t="shared" si="27"/>
        <v>0</v>
      </c>
      <c r="T110" s="745">
        <f t="shared" si="37"/>
        <v>889</v>
      </c>
      <c r="U110" s="745">
        <f t="shared" si="38"/>
        <v>865</v>
      </c>
      <c r="V110" s="791"/>
      <c r="W110" s="791"/>
      <c r="X110" s="791"/>
      <c r="Y110" s="791"/>
      <c r="Z110" s="791"/>
      <c r="AA110" s="791"/>
      <c r="AB110" s="791"/>
      <c r="AC110" s="791"/>
      <c r="AD110" s="791"/>
      <c r="AE110" s="791"/>
      <c r="AF110" s="791"/>
      <c r="AG110" s="791"/>
      <c r="AH110" s="791"/>
      <c r="AI110" s="791"/>
      <c r="AJ110" s="791"/>
      <c r="AK110" s="791"/>
      <c r="AL110" s="791"/>
      <c r="AM110" s="791"/>
      <c r="AN110" s="791"/>
      <c r="AO110" s="791"/>
      <c r="AP110" s="791"/>
      <c r="AQ110" s="791"/>
      <c r="AR110" s="791"/>
      <c r="AS110" s="791"/>
      <c r="AT110" s="791"/>
      <c r="AU110" s="791"/>
      <c r="AV110" s="791"/>
      <c r="AW110" s="791"/>
      <c r="AX110" s="791"/>
      <c r="AY110" s="791"/>
      <c r="AZ110" s="791"/>
      <c r="BA110" s="791"/>
      <c r="BB110" s="791"/>
      <c r="BC110" s="791"/>
      <c r="BD110" s="791"/>
      <c r="BE110" s="791"/>
      <c r="BF110" s="791"/>
      <c r="BG110" s="791"/>
      <c r="BH110" s="791"/>
      <c r="BI110" s="791"/>
      <c r="BJ110" s="791"/>
      <c r="BK110" s="791"/>
      <c r="BL110" s="791"/>
      <c r="BM110" s="791"/>
      <c r="BN110" s="791"/>
      <c r="BO110" s="791"/>
      <c r="BP110" s="791"/>
      <c r="BQ110" s="791"/>
      <c r="BR110" s="791"/>
      <c r="BS110" s="791"/>
      <c r="BT110" s="791"/>
      <c r="BU110" s="791"/>
      <c r="BV110" s="791"/>
      <c r="BW110" s="791"/>
      <c r="BX110" s="791"/>
      <c r="BY110" s="791"/>
      <c r="BZ110" s="791"/>
      <c r="CA110" s="791"/>
      <c r="CB110" s="791"/>
      <c r="CC110" s="791"/>
      <c r="CD110" s="791"/>
      <c r="CE110" s="791"/>
      <c r="CF110" s="791"/>
      <c r="CG110" s="791"/>
      <c r="CH110" s="791"/>
      <c r="CI110" s="791"/>
      <c r="CJ110" s="791"/>
      <c r="CK110" s="791"/>
      <c r="CL110" s="791"/>
      <c r="CM110" s="791"/>
      <c r="CN110" s="791"/>
      <c r="CO110" s="791"/>
      <c r="CP110" s="791"/>
      <c r="CQ110" s="791"/>
      <c r="CR110" s="791"/>
      <c r="CS110" s="791"/>
      <c r="CT110" s="791"/>
      <c r="CU110" s="791"/>
      <c r="CV110" s="791"/>
      <c r="CW110" s="791">
        <v>889</v>
      </c>
      <c r="CX110" s="791">
        <v>865</v>
      </c>
      <c r="CY110" s="791"/>
      <c r="CZ110" s="791"/>
      <c r="DA110" s="791"/>
      <c r="DB110" s="791"/>
      <c r="DC110" s="791"/>
      <c r="DD110" s="791"/>
      <c r="DE110" s="791"/>
      <c r="DF110" s="791"/>
      <c r="DG110" s="791"/>
      <c r="DH110" s="791"/>
      <c r="DI110" s="791"/>
      <c r="DJ110" s="791"/>
      <c r="DK110" s="791"/>
      <c r="DL110" s="791"/>
      <c r="DM110" s="791"/>
      <c r="DN110" s="791"/>
      <c r="DO110" s="791"/>
      <c r="DP110" s="791"/>
      <c r="DQ110" s="791"/>
      <c r="DR110" s="791"/>
      <c r="DS110" s="791"/>
      <c r="DT110" s="791"/>
      <c r="DU110" s="791"/>
      <c r="DV110" s="791"/>
      <c r="DW110" s="791"/>
      <c r="DX110" s="791"/>
      <c r="DY110" s="791"/>
      <c r="DZ110" s="791"/>
      <c r="EA110" s="791"/>
      <c r="EB110" s="791"/>
      <c r="EC110" s="790"/>
      <c r="ED110" s="790"/>
      <c r="EE110" s="790"/>
      <c r="EF110" s="790"/>
      <c r="EG110" s="790"/>
      <c r="EH110" s="790"/>
      <c r="EI110" s="790"/>
      <c r="EJ110" s="458"/>
      <c r="EK110" s="458"/>
    </row>
    <row r="111" spans="1:156">
      <c r="A111" s="1022"/>
      <c r="B111" s="1009" t="s">
        <v>914</v>
      </c>
      <c r="C111" s="1053" t="s">
        <v>1227</v>
      </c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745">
        <f t="shared" si="27"/>
        <v>0</v>
      </c>
      <c r="T111" s="745">
        <f t="shared" si="37"/>
        <v>0</v>
      </c>
      <c r="U111" s="745">
        <f t="shared" si="38"/>
        <v>0</v>
      </c>
      <c r="V111" s="791"/>
      <c r="W111" s="791"/>
      <c r="X111" s="791"/>
      <c r="Y111" s="791"/>
      <c r="Z111" s="791"/>
      <c r="AA111" s="791"/>
      <c r="AB111" s="791"/>
      <c r="AC111" s="791"/>
      <c r="AD111" s="791"/>
      <c r="AE111" s="791"/>
      <c r="AF111" s="791"/>
      <c r="AG111" s="791"/>
      <c r="AH111" s="791"/>
      <c r="AI111" s="791"/>
      <c r="AJ111" s="791"/>
      <c r="AK111" s="791"/>
      <c r="AL111" s="791"/>
      <c r="AM111" s="791"/>
      <c r="AN111" s="791"/>
      <c r="AO111" s="791"/>
      <c r="AP111" s="791"/>
      <c r="AQ111" s="791"/>
      <c r="AR111" s="791"/>
      <c r="AS111" s="791"/>
      <c r="AT111" s="791"/>
      <c r="AU111" s="791"/>
      <c r="AV111" s="791"/>
      <c r="AW111" s="791"/>
      <c r="AX111" s="791"/>
      <c r="AY111" s="791"/>
      <c r="AZ111" s="791"/>
      <c r="BA111" s="791"/>
      <c r="BB111" s="791"/>
      <c r="BC111" s="791"/>
      <c r="BD111" s="791"/>
      <c r="BE111" s="791"/>
      <c r="BF111" s="791"/>
      <c r="BG111" s="791"/>
      <c r="BH111" s="791"/>
      <c r="BI111" s="791"/>
      <c r="BJ111" s="791"/>
      <c r="BK111" s="791"/>
      <c r="BL111" s="791"/>
      <c r="BM111" s="791"/>
      <c r="BN111" s="791"/>
      <c r="BO111" s="791"/>
      <c r="BP111" s="791"/>
      <c r="BQ111" s="791"/>
      <c r="BR111" s="791"/>
      <c r="BS111" s="791"/>
      <c r="BT111" s="791"/>
      <c r="BU111" s="791"/>
      <c r="BV111" s="791"/>
      <c r="BW111" s="791"/>
      <c r="BX111" s="791"/>
      <c r="BY111" s="791"/>
      <c r="BZ111" s="791"/>
      <c r="CA111" s="791"/>
      <c r="CB111" s="791"/>
      <c r="CC111" s="791"/>
      <c r="CD111" s="791"/>
      <c r="CE111" s="791"/>
      <c r="CF111" s="791"/>
      <c r="CG111" s="791"/>
      <c r="CH111" s="791"/>
      <c r="CI111" s="791"/>
      <c r="CJ111" s="791"/>
      <c r="CK111" s="791"/>
      <c r="CL111" s="791"/>
      <c r="CM111" s="791"/>
      <c r="CN111" s="791"/>
      <c r="CO111" s="791"/>
      <c r="CP111" s="791"/>
      <c r="CQ111" s="791"/>
      <c r="CR111" s="791"/>
      <c r="CS111" s="791"/>
      <c r="CT111" s="791"/>
      <c r="CU111" s="791"/>
      <c r="CV111" s="791"/>
      <c r="CW111" s="791"/>
      <c r="CX111" s="791"/>
      <c r="CY111" s="791"/>
      <c r="CZ111" s="791"/>
      <c r="DA111" s="791"/>
      <c r="DB111" s="791"/>
      <c r="DC111" s="791"/>
      <c r="DD111" s="791"/>
      <c r="DE111" s="791"/>
      <c r="DF111" s="791"/>
      <c r="DG111" s="791"/>
      <c r="DH111" s="791"/>
      <c r="DI111" s="791"/>
      <c r="DJ111" s="791"/>
      <c r="DK111" s="791"/>
      <c r="DL111" s="791"/>
      <c r="DM111" s="791"/>
      <c r="DN111" s="791"/>
      <c r="DO111" s="791"/>
      <c r="DP111" s="791"/>
      <c r="DQ111" s="791"/>
      <c r="DR111" s="791"/>
      <c r="DS111" s="791"/>
      <c r="DT111" s="791"/>
      <c r="DU111" s="791"/>
      <c r="DV111" s="791"/>
      <c r="DW111" s="791"/>
      <c r="DX111" s="791"/>
      <c r="DY111" s="791"/>
      <c r="DZ111" s="791"/>
      <c r="EA111" s="791"/>
      <c r="EB111" s="791"/>
      <c r="EC111" s="790"/>
      <c r="ED111" s="790"/>
      <c r="EE111" s="790"/>
      <c r="EF111" s="790"/>
      <c r="EG111" s="790"/>
      <c r="EH111" s="790"/>
      <c r="EI111" s="790"/>
      <c r="EJ111" s="458"/>
      <c r="EK111" s="458"/>
    </row>
    <row r="112" spans="1:156">
      <c r="A112" s="1022"/>
      <c r="B112" s="1009" t="s">
        <v>915</v>
      </c>
      <c r="C112" s="1054" t="s">
        <v>992</v>
      </c>
      <c r="D112" s="458"/>
      <c r="E112" s="458"/>
      <c r="F112" s="458"/>
      <c r="G112" s="458"/>
      <c r="H112" s="458"/>
      <c r="I112" s="458"/>
      <c r="J112" s="458"/>
      <c r="K112" s="458"/>
      <c r="L112" s="458"/>
      <c r="M112" s="458"/>
      <c r="N112" s="458"/>
      <c r="O112" s="458"/>
      <c r="P112" s="458"/>
      <c r="Q112" s="458"/>
      <c r="R112" s="458"/>
      <c r="S112" s="745">
        <f t="shared" si="27"/>
        <v>0</v>
      </c>
      <c r="T112" s="745">
        <f t="shared" si="37"/>
        <v>500</v>
      </c>
      <c r="U112" s="745">
        <f t="shared" si="38"/>
        <v>500</v>
      </c>
      <c r="V112" s="791"/>
      <c r="W112" s="791"/>
      <c r="X112" s="791"/>
      <c r="Y112" s="791"/>
      <c r="Z112" s="791"/>
      <c r="AA112" s="791"/>
      <c r="AB112" s="791"/>
      <c r="AC112" s="791"/>
      <c r="AD112" s="791"/>
      <c r="AE112" s="791"/>
      <c r="AF112" s="791"/>
      <c r="AG112" s="791"/>
      <c r="AH112" s="791"/>
      <c r="AI112" s="791"/>
      <c r="AJ112" s="791"/>
      <c r="AK112" s="791"/>
      <c r="AL112" s="791"/>
      <c r="AM112" s="791"/>
      <c r="AN112" s="791"/>
      <c r="AO112" s="791"/>
      <c r="AP112" s="791"/>
      <c r="AQ112" s="791"/>
      <c r="AR112" s="791"/>
      <c r="AS112" s="791"/>
      <c r="AT112" s="791"/>
      <c r="AU112" s="791"/>
      <c r="AV112" s="791"/>
      <c r="AW112" s="791"/>
      <c r="AX112" s="791"/>
      <c r="AY112" s="791"/>
      <c r="AZ112" s="791"/>
      <c r="BA112" s="791"/>
      <c r="BB112" s="791"/>
      <c r="BC112" s="791"/>
      <c r="BD112" s="791"/>
      <c r="BE112" s="791"/>
      <c r="BF112" s="791"/>
      <c r="BG112" s="791"/>
      <c r="BH112" s="791"/>
      <c r="BI112" s="791"/>
      <c r="BJ112" s="791"/>
      <c r="BK112" s="791"/>
      <c r="BL112" s="791"/>
      <c r="BM112" s="791"/>
      <c r="BN112" s="791"/>
      <c r="BO112" s="791">
        <f>SUM(BO113:BO120)</f>
        <v>0</v>
      </c>
      <c r="BP112" s="791">
        <f t="shared" ref="BP112:EA112" si="43">SUM(BP113:BP120)</f>
        <v>0</v>
      </c>
      <c r="BQ112" s="791">
        <f t="shared" si="43"/>
        <v>0</v>
      </c>
      <c r="BR112" s="791">
        <f t="shared" si="43"/>
        <v>0</v>
      </c>
      <c r="BS112" s="791">
        <f t="shared" si="43"/>
        <v>0</v>
      </c>
      <c r="BT112" s="791">
        <f t="shared" si="43"/>
        <v>0</v>
      </c>
      <c r="BU112" s="791">
        <f t="shared" si="43"/>
        <v>0</v>
      </c>
      <c r="BV112" s="791">
        <f t="shared" si="43"/>
        <v>0</v>
      </c>
      <c r="BW112" s="791">
        <f t="shared" si="43"/>
        <v>0</v>
      </c>
      <c r="BX112" s="791">
        <f t="shared" si="43"/>
        <v>0</v>
      </c>
      <c r="BY112" s="791">
        <f t="shared" si="43"/>
        <v>0</v>
      </c>
      <c r="BZ112" s="791">
        <f t="shared" si="43"/>
        <v>0</v>
      </c>
      <c r="CA112" s="791">
        <f t="shared" si="43"/>
        <v>0</v>
      </c>
      <c r="CB112" s="791">
        <f t="shared" si="43"/>
        <v>0</v>
      </c>
      <c r="CC112" s="791">
        <f t="shared" si="43"/>
        <v>0</v>
      </c>
      <c r="CD112" s="791">
        <f t="shared" si="43"/>
        <v>0</v>
      </c>
      <c r="CE112" s="791">
        <f t="shared" si="43"/>
        <v>0</v>
      </c>
      <c r="CF112" s="791">
        <f t="shared" si="43"/>
        <v>0</v>
      </c>
      <c r="CG112" s="791">
        <f t="shared" si="43"/>
        <v>0</v>
      </c>
      <c r="CH112" s="791">
        <f t="shared" si="43"/>
        <v>0</v>
      </c>
      <c r="CI112" s="791">
        <f t="shared" si="43"/>
        <v>0</v>
      </c>
      <c r="CJ112" s="791">
        <f t="shared" si="43"/>
        <v>0</v>
      </c>
      <c r="CK112" s="791">
        <f t="shared" si="43"/>
        <v>0</v>
      </c>
      <c r="CL112" s="791">
        <f t="shared" si="43"/>
        <v>0</v>
      </c>
      <c r="CM112" s="791">
        <f t="shared" si="43"/>
        <v>0</v>
      </c>
      <c r="CN112" s="791">
        <f t="shared" si="43"/>
        <v>0</v>
      </c>
      <c r="CO112" s="791">
        <f t="shared" si="43"/>
        <v>0</v>
      </c>
      <c r="CP112" s="791">
        <f t="shared" si="43"/>
        <v>0</v>
      </c>
      <c r="CQ112" s="791">
        <f t="shared" si="43"/>
        <v>0</v>
      </c>
      <c r="CR112" s="791">
        <f t="shared" si="43"/>
        <v>0</v>
      </c>
      <c r="CS112" s="791">
        <f t="shared" si="43"/>
        <v>0</v>
      </c>
      <c r="CT112" s="791">
        <f t="shared" si="43"/>
        <v>0</v>
      </c>
      <c r="CU112" s="791">
        <f t="shared" si="43"/>
        <v>0</v>
      </c>
      <c r="CV112" s="791">
        <f t="shared" si="43"/>
        <v>0</v>
      </c>
      <c r="CW112" s="791">
        <f t="shared" si="43"/>
        <v>0</v>
      </c>
      <c r="CX112" s="791">
        <f t="shared" si="43"/>
        <v>0</v>
      </c>
      <c r="CY112" s="791">
        <f t="shared" si="43"/>
        <v>0</v>
      </c>
      <c r="CZ112" s="791">
        <f t="shared" si="43"/>
        <v>0</v>
      </c>
      <c r="DA112" s="791">
        <f t="shared" si="43"/>
        <v>0</v>
      </c>
      <c r="DB112" s="791">
        <f t="shared" si="43"/>
        <v>0</v>
      </c>
      <c r="DC112" s="791">
        <f t="shared" si="43"/>
        <v>0</v>
      </c>
      <c r="DD112" s="791">
        <f t="shared" si="43"/>
        <v>0</v>
      </c>
      <c r="DE112" s="791">
        <f t="shared" si="43"/>
        <v>0</v>
      </c>
      <c r="DF112" s="791">
        <f t="shared" si="43"/>
        <v>0</v>
      </c>
      <c r="DG112" s="791">
        <f t="shared" si="43"/>
        <v>0</v>
      </c>
      <c r="DH112" s="791">
        <f t="shared" si="43"/>
        <v>0</v>
      </c>
      <c r="DI112" s="791">
        <f t="shared" si="43"/>
        <v>0</v>
      </c>
      <c r="DJ112" s="791">
        <f t="shared" si="43"/>
        <v>0</v>
      </c>
      <c r="DK112" s="791">
        <f t="shared" si="43"/>
        <v>0</v>
      </c>
      <c r="DL112" s="791">
        <f t="shared" si="43"/>
        <v>0</v>
      </c>
      <c r="DM112" s="791">
        <f t="shared" si="43"/>
        <v>0</v>
      </c>
      <c r="DN112" s="791">
        <f t="shared" si="43"/>
        <v>0</v>
      </c>
      <c r="DO112" s="791">
        <f t="shared" si="43"/>
        <v>0</v>
      </c>
      <c r="DP112" s="791">
        <f t="shared" si="43"/>
        <v>0</v>
      </c>
      <c r="DQ112" s="791">
        <f t="shared" si="43"/>
        <v>0</v>
      </c>
      <c r="DR112" s="791">
        <f t="shared" si="43"/>
        <v>0</v>
      </c>
      <c r="DS112" s="791">
        <f t="shared" si="43"/>
        <v>0</v>
      </c>
      <c r="DT112" s="791">
        <f t="shared" si="43"/>
        <v>0</v>
      </c>
      <c r="DU112" s="791">
        <f t="shared" si="43"/>
        <v>0</v>
      </c>
      <c r="DV112" s="791">
        <f t="shared" si="43"/>
        <v>0</v>
      </c>
      <c r="DW112" s="791">
        <f t="shared" si="43"/>
        <v>0</v>
      </c>
      <c r="DX112" s="791">
        <f t="shared" si="43"/>
        <v>0</v>
      </c>
      <c r="DY112" s="791">
        <f t="shared" si="43"/>
        <v>0</v>
      </c>
      <c r="DZ112" s="791">
        <f t="shared" si="43"/>
        <v>0</v>
      </c>
      <c r="EA112" s="791">
        <f t="shared" si="43"/>
        <v>500</v>
      </c>
      <c r="EB112" s="791">
        <f>SUM(EB113:EB120)</f>
        <v>500</v>
      </c>
      <c r="EC112" s="790"/>
      <c r="ED112" s="790"/>
      <c r="EE112" s="790"/>
      <c r="EF112" s="790"/>
      <c r="EG112" s="790"/>
      <c r="EH112" s="790"/>
      <c r="EI112" s="790"/>
      <c r="EJ112" s="458"/>
      <c r="EK112" s="458"/>
    </row>
    <row r="113" spans="1:141">
      <c r="A113" s="1022"/>
      <c r="B113" s="1009" t="s">
        <v>922</v>
      </c>
      <c r="C113" s="1055" t="s">
        <v>1228</v>
      </c>
      <c r="D113" s="458"/>
      <c r="E113" s="458"/>
      <c r="F113" s="458"/>
      <c r="G113" s="458"/>
      <c r="H113" s="458"/>
      <c r="I113" s="458"/>
      <c r="J113" s="458"/>
      <c r="K113" s="458"/>
      <c r="L113" s="458"/>
      <c r="M113" s="458"/>
      <c r="N113" s="458"/>
      <c r="O113" s="458"/>
      <c r="P113" s="458"/>
      <c r="Q113" s="458"/>
      <c r="R113" s="458"/>
      <c r="S113" s="745">
        <f t="shared" si="27"/>
        <v>0</v>
      </c>
      <c r="T113" s="745">
        <f t="shared" si="37"/>
        <v>0</v>
      </c>
      <c r="U113" s="745">
        <f t="shared" si="38"/>
        <v>0</v>
      </c>
      <c r="V113" s="791"/>
      <c r="W113" s="791"/>
      <c r="X113" s="791"/>
      <c r="Y113" s="791"/>
      <c r="Z113" s="791"/>
      <c r="AA113" s="791"/>
      <c r="AB113" s="791"/>
      <c r="AC113" s="791"/>
      <c r="AD113" s="791"/>
      <c r="AE113" s="791"/>
      <c r="AF113" s="791"/>
      <c r="AG113" s="791"/>
      <c r="AH113" s="791"/>
      <c r="AI113" s="791"/>
      <c r="AJ113" s="791"/>
      <c r="AK113" s="791"/>
      <c r="AL113" s="791"/>
      <c r="AM113" s="791"/>
      <c r="AN113" s="791"/>
      <c r="AO113" s="791"/>
      <c r="AP113" s="791"/>
      <c r="AQ113" s="791"/>
      <c r="AR113" s="791"/>
      <c r="AS113" s="791"/>
      <c r="AT113" s="791"/>
      <c r="AU113" s="791"/>
      <c r="AV113" s="791"/>
      <c r="AW113" s="791"/>
      <c r="AX113" s="791"/>
      <c r="AY113" s="791"/>
      <c r="AZ113" s="791"/>
      <c r="BA113" s="791"/>
      <c r="BB113" s="791"/>
      <c r="BC113" s="791"/>
      <c r="BD113" s="791"/>
      <c r="BE113" s="791"/>
      <c r="BF113" s="791"/>
      <c r="BG113" s="791"/>
      <c r="BH113" s="791"/>
      <c r="BI113" s="791"/>
      <c r="BJ113" s="791"/>
      <c r="BK113" s="791"/>
      <c r="BL113" s="791"/>
      <c r="BM113" s="791"/>
      <c r="BN113" s="791"/>
      <c r="BO113" s="791"/>
      <c r="BP113" s="791"/>
      <c r="BQ113" s="791"/>
      <c r="BR113" s="791"/>
      <c r="BS113" s="791"/>
      <c r="BT113" s="791"/>
      <c r="BU113" s="791"/>
      <c r="BV113" s="791"/>
      <c r="BW113" s="791"/>
      <c r="BX113" s="791"/>
      <c r="BY113" s="791"/>
      <c r="BZ113" s="791"/>
      <c r="CA113" s="791"/>
      <c r="CB113" s="791"/>
      <c r="CC113" s="791"/>
      <c r="CD113" s="791"/>
      <c r="CE113" s="791"/>
      <c r="CF113" s="791"/>
      <c r="CG113" s="791"/>
      <c r="CH113" s="791"/>
      <c r="CI113" s="791"/>
      <c r="CJ113" s="791"/>
      <c r="CK113" s="791"/>
      <c r="CL113" s="791"/>
      <c r="CM113" s="791"/>
      <c r="CN113" s="791"/>
      <c r="CO113" s="791"/>
      <c r="CP113" s="791"/>
      <c r="CQ113" s="791"/>
      <c r="CR113" s="791"/>
      <c r="CS113" s="791"/>
      <c r="CT113" s="791"/>
      <c r="CU113" s="791"/>
      <c r="CV113" s="791"/>
      <c r="CW113" s="791"/>
      <c r="CX113" s="791"/>
      <c r="CY113" s="791"/>
      <c r="CZ113" s="791"/>
      <c r="DA113" s="791"/>
      <c r="DB113" s="791"/>
      <c r="DC113" s="791"/>
      <c r="DD113" s="791"/>
      <c r="DE113" s="791"/>
      <c r="DF113" s="791"/>
      <c r="DG113" s="791"/>
      <c r="DH113" s="791"/>
      <c r="DI113" s="791"/>
      <c r="DJ113" s="791"/>
      <c r="DK113" s="791"/>
      <c r="DL113" s="791"/>
      <c r="DM113" s="791"/>
      <c r="DN113" s="791"/>
      <c r="DO113" s="791"/>
      <c r="DP113" s="791"/>
      <c r="DQ113" s="791"/>
      <c r="DR113" s="791"/>
      <c r="DS113" s="791"/>
      <c r="DT113" s="791"/>
      <c r="DU113" s="791"/>
      <c r="DV113" s="791"/>
      <c r="DW113" s="791"/>
      <c r="DX113" s="791"/>
      <c r="DY113" s="791"/>
      <c r="DZ113" s="791"/>
      <c r="EA113" s="791"/>
      <c r="EB113" s="791"/>
      <c r="EC113" s="790"/>
      <c r="ED113" s="790"/>
      <c r="EE113" s="790"/>
      <c r="EF113" s="790"/>
      <c r="EG113" s="790"/>
      <c r="EH113" s="790"/>
      <c r="EI113" s="790"/>
      <c r="EJ113" s="458"/>
      <c r="EK113" s="458"/>
    </row>
    <row r="114" spans="1:141">
      <c r="A114" s="1022"/>
      <c r="B114" s="1009" t="s">
        <v>924</v>
      </c>
      <c r="C114" s="1056" t="s">
        <v>1229</v>
      </c>
      <c r="D114" s="458"/>
      <c r="E114" s="458"/>
      <c r="F114" s="458"/>
      <c r="G114" s="458"/>
      <c r="H114" s="458"/>
      <c r="I114" s="458"/>
      <c r="J114" s="458"/>
      <c r="K114" s="458"/>
      <c r="L114" s="458"/>
      <c r="M114" s="458"/>
      <c r="N114" s="458"/>
      <c r="O114" s="458"/>
      <c r="P114" s="458"/>
      <c r="Q114" s="458"/>
      <c r="R114" s="458"/>
      <c r="S114" s="745">
        <f t="shared" si="27"/>
        <v>0</v>
      </c>
      <c r="T114" s="745">
        <f t="shared" si="37"/>
        <v>0</v>
      </c>
      <c r="U114" s="745">
        <f t="shared" si="38"/>
        <v>0</v>
      </c>
      <c r="V114" s="791"/>
      <c r="W114" s="791"/>
      <c r="X114" s="791"/>
      <c r="Y114" s="791"/>
      <c r="Z114" s="791"/>
      <c r="AA114" s="791"/>
      <c r="AB114" s="791"/>
      <c r="AC114" s="791"/>
      <c r="AD114" s="791"/>
      <c r="AE114" s="791"/>
      <c r="AF114" s="791"/>
      <c r="AG114" s="791"/>
      <c r="AH114" s="791"/>
      <c r="AI114" s="791"/>
      <c r="AJ114" s="791"/>
      <c r="AK114" s="791"/>
      <c r="AL114" s="791"/>
      <c r="AM114" s="791"/>
      <c r="AN114" s="791"/>
      <c r="AO114" s="791"/>
      <c r="AP114" s="791"/>
      <c r="AQ114" s="791"/>
      <c r="AR114" s="791"/>
      <c r="AS114" s="791"/>
      <c r="AT114" s="791"/>
      <c r="AU114" s="791"/>
      <c r="AV114" s="791"/>
      <c r="AW114" s="791"/>
      <c r="AX114" s="791"/>
      <c r="AY114" s="791"/>
      <c r="AZ114" s="791"/>
      <c r="BA114" s="791"/>
      <c r="BB114" s="791"/>
      <c r="BC114" s="791"/>
      <c r="BD114" s="791"/>
      <c r="BE114" s="791"/>
      <c r="BF114" s="791"/>
      <c r="BG114" s="791"/>
      <c r="BH114" s="791"/>
      <c r="BI114" s="791"/>
      <c r="BJ114" s="791"/>
      <c r="BK114" s="791"/>
      <c r="BL114" s="791"/>
      <c r="BM114" s="791"/>
      <c r="BN114" s="791"/>
      <c r="BO114" s="791"/>
      <c r="BP114" s="791"/>
      <c r="BQ114" s="791"/>
      <c r="BR114" s="791"/>
      <c r="BS114" s="791"/>
      <c r="BT114" s="791"/>
      <c r="BU114" s="791"/>
      <c r="BV114" s="791"/>
      <c r="BW114" s="791"/>
      <c r="BX114" s="791"/>
      <c r="BY114" s="791"/>
      <c r="BZ114" s="791"/>
      <c r="CA114" s="791"/>
      <c r="CB114" s="791"/>
      <c r="CC114" s="791"/>
      <c r="CD114" s="791"/>
      <c r="CE114" s="791"/>
      <c r="CF114" s="791"/>
      <c r="CG114" s="791"/>
      <c r="CH114" s="791"/>
      <c r="CI114" s="791"/>
      <c r="CJ114" s="791"/>
      <c r="CK114" s="791"/>
      <c r="CL114" s="791"/>
      <c r="CM114" s="791"/>
      <c r="CN114" s="791"/>
      <c r="CO114" s="791"/>
      <c r="CP114" s="791"/>
      <c r="CQ114" s="791"/>
      <c r="CR114" s="791"/>
      <c r="CS114" s="791"/>
      <c r="CT114" s="791"/>
      <c r="CU114" s="791"/>
      <c r="CV114" s="791"/>
      <c r="CW114" s="791"/>
      <c r="CX114" s="791"/>
      <c r="CY114" s="791"/>
      <c r="CZ114" s="791"/>
      <c r="DA114" s="791"/>
      <c r="DB114" s="791"/>
      <c r="DC114" s="791"/>
      <c r="DD114" s="791"/>
      <c r="DE114" s="791"/>
      <c r="DF114" s="791"/>
      <c r="DG114" s="791"/>
      <c r="DH114" s="791"/>
      <c r="DI114" s="791"/>
      <c r="DJ114" s="791"/>
      <c r="DK114" s="791"/>
      <c r="DL114" s="791"/>
      <c r="DM114" s="791"/>
      <c r="DN114" s="791"/>
      <c r="DO114" s="791"/>
      <c r="DP114" s="791"/>
      <c r="DQ114" s="791"/>
      <c r="DR114" s="791"/>
      <c r="DS114" s="791"/>
      <c r="DT114" s="791"/>
      <c r="DU114" s="791"/>
      <c r="DV114" s="791"/>
      <c r="DW114" s="791"/>
      <c r="DX114" s="791"/>
      <c r="DY114" s="791"/>
      <c r="DZ114" s="791"/>
      <c r="EA114" s="791"/>
      <c r="EB114" s="791"/>
      <c r="EC114" s="790"/>
      <c r="ED114" s="790"/>
      <c r="EE114" s="790"/>
      <c r="EF114" s="790"/>
      <c r="EG114" s="790"/>
      <c r="EH114" s="790"/>
      <c r="EI114" s="790"/>
      <c r="EJ114" s="458"/>
      <c r="EK114" s="458"/>
    </row>
    <row r="115" spans="1:141">
      <c r="A115" s="1022"/>
      <c r="B115" s="1009" t="s">
        <v>972</v>
      </c>
      <c r="C115" s="1047" t="s">
        <v>1216</v>
      </c>
      <c r="D115" s="458"/>
      <c r="E115" s="458"/>
      <c r="F115" s="458"/>
      <c r="G115" s="458"/>
      <c r="H115" s="458"/>
      <c r="I115" s="458"/>
      <c r="J115" s="458"/>
      <c r="K115" s="458"/>
      <c r="L115" s="458"/>
      <c r="M115" s="458"/>
      <c r="N115" s="458"/>
      <c r="O115" s="458"/>
      <c r="P115" s="458"/>
      <c r="Q115" s="458"/>
      <c r="R115" s="458"/>
      <c r="S115" s="745">
        <f t="shared" si="27"/>
        <v>0</v>
      </c>
      <c r="T115" s="745">
        <f t="shared" si="37"/>
        <v>0</v>
      </c>
      <c r="U115" s="745">
        <f t="shared" si="38"/>
        <v>0</v>
      </c>
      <c r="V115" s="791"/>
      <c r="W115" s="791"/>
      <c r="X115" s="791"/>
      <c r="Y115" s="791"/>
      <c r="Z115" s="791"/>
      <c r="AA115" s="791"/>
      <c r="AB115" s="791"/>
      <c r="AC115" s="791"/>
      <c r="AD115" s="791"/>
      <c r="AE115" s="791"/>
      <c r="AF115" s="791"/>
      <c r="AG115" s="791"/>
      <c r="AH115" s="791"/>
      <c r="AI115" s="791"/>
      <c r="AJ115" s="791"/>
      <c r="AK115" s="791"/>
      <c r="AL115" s="791"/>
      <c r="AM115" s="791"/>
      <c r="AN115" s="791"/>
      <c r="AO115" s="791"/>
      <c r="AP115" s="791"/>
      <c r="AQ115" s="791"/>
      <c r="AR115" s="791"/>
      <c r="AS115" s="791"/>
      <c r="AT115" s="791"/>
      <c r="AU115" s="791"/>
      <c r="AV115" s="791"/>
      <c r="AW115" s="791"/>
      <c r="AX115" s="791"/>
      <c r="AY115" s="791"/>
      <c r="AZ115" s="791"/>
      <c r="BA115" s="791"/>
      <c r="BB115" s="791"/>
      <c r="BC115" s="791"/>
      <c r="BD115" s="791"/>
      <c r="BE115" s="791"/>
      <c r="BF115" s="791"/>
      <c r="BG115" s="791"/>
      <c r="BH115" s="791"/>
      <c r="BI115" s="791"/>
      <c r="BJ115" s="791"/>
      <c r="BK115" s="791"/>
      <c r="BL115" s="791"/>
      <c r="BM115" s="791"/>
      <c r="BN115" s="791"/>
      <c r="BO115" s="791"/>
      <c r="BP115" s="791"/>
      <c r="BQ115" s="791"/>
      <c r="BR115" s="791"/>
      <c r="BS115" s="791"/>
      <c r="BT115" s="791"/>
      <c r="BU115" s="791"/>
      <c r="BV115" s="791"/>
      <c r="BW115" s="791"/>
      <c r="BX115" s="791"/>
      <c r="BY115" s="791"/>
      <c r="BZ115" s="791"/>
      <c r="CA115" s="791"/>
      <c r="CB115" s="791"/>
      <c r="CC115" s="791"/>
      <c r="CD115" s="791"/>
      <c r="CE115" s="791"/>
      <c r="CF115" s="791"/>
      <c r="CG115" s="791"/>
      <c r="CH115" s="791"/>
      <c r="CI115" s="791"/>
      <c r="CJ115" s="791"/>
      <c r="CK115" s="791"/>
      <c r="CL115" s="791"/>
      <c r="CM115" s="791"/>
      <c r="CN115" s="791"/>
      <c r="CO115" s="791"/>
      <c r="CP115" s="791"/>
      <c r="CQ115" s="791"/>
      <c r="CR115" s="791"/>
      <c r="CS115" s="791"/>
      <c r="CT115" s="791"/>
      <c r="CU115" s="791"/>
      <c r="CV115" s="791"/>
      <c r="CW115" s="791"/>
      <c r="CX115" s="791"/>
      <c r="CY115" s="791"/>
      <c r="CZ115" s="791"/>
      <c r="DA115" s="791"/>
      <c r="DB115" s="791"/>
      <c r="DC115" s="791"/>
      <c r="DD115" s="791"/>
      <c r="DE115" s="791"/>
      <c r="DF115" s="791"/>
      <c r="DG115" s="791"/>
      <c r="DH115" s="791"/>
      <c r="DI115" s="791"/>
      <c r="DJ115" s="791"/>
      <c r="DK115" s="791"/>
      <c r="DL115" s="791"/>
      <c r="DM115" s="791"/>
      <c r="DN115" s="791"/>
      <c r="DO115" s="791"/>
      <c r="DP115" s="791"/>
      <c r="DQ115" s="791"/>
      <c r="DR115" s="791"/>
      <c r="DS115" s="791"/>
      <c r="DT115" s="791"/>
      <c r="DU115" s="791"/>
      <c r="DV115" s="791"/>
      <c r="DW115" s="791"/>
      <c r="DX115" s="791"/>
      <c r="DY115" s="791"/>
      <c r="DZ115" s="791"/>
      <c r="EA115" s="791"/>
      <c r="EB115" s="791"/>
      <c r="EC115" s="790"/>
      <c r="ED115" s="790"/>
      <c r="EE115" s="790"/>
      <c r="EF115" s="790"/>
      <c r="EG115" s="790"/>
      <c r="EH115" s="790"/>
      <c r="EI115" s="790"/>
      <c r="EJ115" s="458"/>
      <c r="EK115" s="458"/>
    </row>
    <row r="116" spans="1:141">
      <c r="A116" s="1022"/>
      <c r="B116" s="1009" t="s">
        <v>973</v>
      </c>
      <c r="C116" s="1047" t="s">
        <v>1230</v>
      </c>
      <c r="D116" s="458"/>
      <c r="E116" s="458"/>
      <c r="F116" s="458"/>
      <c r="G116" s="458"/>
      <c r="H116" s="458"/>
      <c r="I116" s="458"/>
      <c r="J116" s="458"/>
      <c r="K116" s="458"/>
      <c r="L116" s="458"/>
      <c r="M116" s="458"/>
      <c r="N116" s="458"/>
      <c r="O116" s="458"/>
      <c r="P116" s="458"/>
      <c r="Q116" s="458"/>
      <c r="R116" s="458"/>
      <c r="S116" s="745">
        <f t="shared" si="27"/>
        <v>0</v>
      </c>
      <c r="T116" s="745">
        <f t="shared" si="37"/>
        <v>0</v>
      </c>
      <c r="U116" s="745">
        <f t="shared" si="38"/>
        <v>0</v>
      </c>
      <c r="V116" s="791"/>
      <c r="W116" s="791"/>
      <c r="X116" s="791"/>
      <c r="Y116" s="791"/>
      <c r="Z116" s="791"/>
      <c r="AA116" s="791"/>
      <c r="AB116" s="791"/>
      <c r="AC116" s="791"/>
      <c r="AD116" s="791"/>
      <c r="AE116" s="791"/>
      <c r="AF116" s="791"/>
      <c r="AG116" s="791"/>
      <c r="AH116" s="791"/>
      <c r="AI116" s="791"/>
      <c r="AJ116" s="791"/>
      <c r="AK116" s="791"/>
      <c r="AL116" s="791"/>
      <c r="AM116" s="791"/>
      <c r="AN116" s="791"/>
      <c r="AO116" s="791"/>
      <c r="AP116" s="791"/>
      <c r="AQ116" s="791"/>
      <c r="AR116" s="791"/>
      <c r="AS116" s="791"/>
      <c r="AT116" s="791"/>
      <c r="AU116" s="791"/>
      <c r="AV116" s="791"/>
      <c r="AW116" s="791"/>
      <c r="AX116" s="791"/>
      <c r="AY116" s="791"/>
      <c r="AZ116" s="791"/>
      <c r="BA116" s="791"/>
      <c r="BB116" s="791"/>
      <c r="BC116" s="791"/>
      <c r="BD116" s="791"/>
      <c r="BE116" s="791"/>
      <c r="BF116" s="791"/>
      <c r="BG116" s="791"/>
      <c r="BH116" s="791"/>
      <c r="BI116" s="791"/>
      <c r="BJ116" s="791"/>
      <c r="BK116" s="791"/>
      <c r="BL116" s="791"/>
      <c r="BM116" s="791"/>
      <c r="BN116" s="791"/>
      <c r="BO116" s="791"/>
      <c r="BP116" s="791"/>
      <c r="BQ116" s="791"/>
      <c r="BR116" s="791"/>
      <c r="BS116" s="791"/>
      <c r="BT116" s="791"/>
      <c r="BU116" s="791"/>
      <c r="BV116" s="791"/>
      <c r="BW116" s="791"/>
      <c r="BX116" s="791"/>
      <c r="BY116" s="791"/>
      <c r="BZ116" s="791"/>
      <c r="CA116" s="791"/>
      <c r="CB116" s="791"/>
      <c r="CC116" s="791"/>
      <c r="CD116" s="791"/>
      <c r="CE116" s="791"/>
      <c r="CF116" s="791"/>
      <c r="CG116" s="791"/>
      <c r="CH116" s="791"/>
      <c r="CI116" s="791"/>
      <c r="CJ116" s="791"/>
      <c r="CK116" s="791"/>
      <c r="CL116" s="791"/>
      <c r="CM116" s="791"/>
      <c r="CN116" s="791"/>
      <c r="CO116" s="791"/>
      <c r="CP116" s="791"/>
      <c r="CQ116" s="791"/>
      <c r="CR116" s="791"/>
      <c r="CS116" s="791"/>
      <c r="CT116" s="791"/>
      <c r="CU116" s="791"/>
      <c r="CV116" s="791"/>
      <c r="CW116" s="791"/>
      <c r="CX116" s="791"/>
      <c r="CY116" s="791"/>
      <c r="CZ116" s="791"/>
      <c r="DA116" s="791"/>
      <c r="DB116" s="791"/>
      <c r="DC116" s="791"/>
      <c r="DD116" s="791"/>
      <c r="DE116" s="791"/>
      <c r="DF116" s="791"/>
      <c r="DG116" s="791"/>
      <c r="DH116" s="791"/>
      <c r="DI116" s="791"/>
      <c r="DJ116" s="791"/>
      <c r="DK116" s="791"/>
      <c r="DL116" s="791"/>
      <c r="DM116" s="791"/>
      <c r="DN116" s="791"/>
      <c r="DO116" s="791"/>
      <c r="DP116" s="791"/>
      <c r="DQ116" s="791"/>
      <c r="DR116" s="791"/>
      <c r="DS116" s="791"/>
      <c r="DT116" s="791"/>
      <c r="DU116" s="791"/>
      <c r="DV116" s="791"/>
      <c r="DW116" s="791"/>
      <c r="DX116" s="791"/>
      <c r="DY116" s="791"/>
      <c r="DZ116" s="791"/>
      <c r="EA116" s="791"/>
      <c r="EB116" s="791"/>
      <c r="EC116" s="790"/>
      <c r="ED116" s="790"/>
      <c r="EE116" s="790"/>
      <c r="EF116" s="790"/>
      <c r="EG116" s="790"/>
      <c r="EH116" s="790"/>
      <c r="EI116" s="790"/>
      <c r="EJ116" s="458"/>
      <c r="EK116" s="458"/>
    </row>
    <row r="117" spans="1:141">
      <c r="A117" s="1022"/>
      <c r="B117" s="1009" t="s">
        <v>974</v>
      </c>
      <c r="C117" s="1047" t="s">
        <v>1233</v>
      </c>
      <c r="D117" s="458"/>
      <c r="E117" s="458"/>
      <c r="F117" s="458"/>
      <c r="G117" s="458"/>
      <c r="H117" s="458"/>
      <c r="I117" s="458"/>
      <c r="J117" s="458"/>
      <c r="K117" s="458"/>
      <c r="L117" s="458"/>
      <c r="M117" s="458"/>
      <c r="N117" s="458"/>
      <c r="O117" s="458"/>
      <c r="P117" s="458"/>
      <c r="Q117" s="458"/>
      <c r="R117" s="458"/>
      <c r="S117" s="745">
        <f t="shared" si="27"/>
        <v>0</v>
      </c>
      <c r="T117" s="745">
        <f t="shared" si="37"/>
        <v>0</v>
      </c>
      <c r="U117" s="745">
        <f t="shared" si="38"/>
        <v>0</v>
      </c>
      <c r="V117" s="791"/>
      <c r="W117" s="791"/>
      <c r="X117" s="791"/>
      <c r="Y117" s="791"/>
      <c r="Z117" s="791"/>
      <c r="AA117" s="791"/>
      <c r="AB117" s="791"/>
      <c r="AC117" s="791"/>
      <c r="AD117" s="791"/>
      <c r="AE117" s="791"/>
      <c r="AF117" s="791"/>
      <c r="AG117" s="791"/>
      <c r="AH117" s="791"/>
      <c r="AI117" s="791"/>
      <c r="AJ117" s="791"/>
      <c r="AK117" s="791"/>
      <c r="AL117" s="791"/>
      <c r="AM117" s="791"/>
      <c r="AN117" s="791"/>
      <c r="AO117" s="791"/>
      <c r="AP117" s="791"/>
      <c r="AQ117" s="791"/>
      <c r="AR117" s="791"/>
      <c r="AS117" s="791"/>
      <c r="AT117" s="791"/>
      <c r="AU117" s="791"/>
      <c r="AV117" s="791"/>
      <c r="AW117" s="791"/>
      <c r="AX117" s="791"/>
      <c r="AY117" s="791"/>
      <c r="AZ117" s="791"/>
      <c r="BA117" s="791"/>
      <c r="BB117" s="791"/>
      <c r="BC117" s="791"/>
      <c r="BD117" s="791"/>
      <c r="BE117" s="791"/>
      <c r="BF117" s="791"/>
      <c r="BG117" s="791"/>
      <c r="BH117" s="791"/>
      <c r="BI117" s="791"/>
      <c r="BJ117" s="791"/>
      <c r="BK117" s="791"/>
      <c r="BL117" s="791"/>
      <c r="BM117" s="791"/>
      <c r="BN117" s="791"/>
      <c r="BO117" s="791"/>
      <c r="BP117" s="791"/>
      <c r="BQ117" s="791"/>
      <c r="BR117" s="791"/>
      <c r="BS117" s="791"/>
      <c r="BT117" s="791"/>
      <c r="BU117" s="791"/>
      <c r="BV117" s="791"/>
      <c r="BW117" s="791"/>
      <c r="BX117" s="791"/>
      <c r="BY117" s="791"/>
      <c r="BZ117" s="791"/>
      <c r="CA117" s="791"/>
      <c r="CB117" s="791"/>
      <c r="CC117" s="791"/>
      <c r="CD117" s="791"/>
      <c r="CE117" s="791"/>
      <c r="CF117" s="791"/>
      <c r="CG117" s="791"/>
      <c r="CH117" s="791"/>
      <c r="CI117" s="791"/>
      <c r="CJ117" s="791"/>
      <c r="CK117" s="791"/>
      <c r="CL117" s="791"/>
      <c r="CM117" s="791"/>
      <c r="CN117" s="791"/>
      <c r="CO117" s="791"/>
      <c r="CP117" s="791"/>
      <c r="CQ117" s="791"/>
      <c r="CR117" s="791"/>
      <c r="CS117" s="791"/>
      <c r="CT117" s="791"/>
      <c r="CU117" s="791"/>
      <c r="CV117" s="791"/>
      <c r="CW117" s="791"/>
      <c r="CX117" s="791"/>
      <c r="CY117" s="791"/>
      <c r="CZ117" s="791"/>
      <c r="DA117" s="791"/>
      <c r="DB117" s="791"/>
      <c r="DC117" s="791"/>
      <c r="DD117" s="791"/>
      <c r="DE117" s="791"/>
      <c r="DF117" s="791"/>
      <c r="DG117" s="791"/>
      <c r="DH117" s="791"/>
      <c r="DI117" s="791"/>
      <c r="DJ117" s="791"/>
      <c r="DK117" s="791"/>
      <c r="DL117" s="791"/>
      <c r="DM117" s="791"/>
      <c r="DN117" s="791"/>
      <c r="DO117" s="791"/>
      <c r="DP117" s="791"/>
      <c r="DQ117" s="791"/>
      <c r="DR117" s="791"/>
      <c r="DS117" s="791"/>
      <c r="DT117" s="791"/>
      <c r="DU117" s="791"/>
      <c r="DV117" s="791"/>
      <c r="DW117" s="791"/>
      <c r="DX117" s="791"/>
      <c r="DY117" s="791"/>
      <c r="DZ117" s="791"/>
      <c r="EA117" s="791"/>
      <c r="EB117" s="791"/>
      <c r="EC117" s="790"/>
      <c r="ED117" s="790"/>
      <c r="EE117" s="790"/>
      <c r="EF117" s="790"/>
      <c r="EG117" s="790"/>
      <c r="EH117" s="790"/>
      <c r="EI117" s="790"/>
      <c r="EJ117" s="458"/>
      <c r="EK117" s="458"/>
    </row>
    <row r="118" spans="1:141">
      <c r="A118" s="1022"/>
      <c r="B118" s="1009" t="s">
        <v>1234</v>
      </c>
      <c r="C118" s="1047" t="s">
        <v>1219</v>
      </c>
      <c r="D118" s="458"/>
      <c r="E118" s="458"/>
      <c r="F118" s="458"/>
      <c r="G118" s="458"/>
      <c r="H118" s="458"/>
      <c r="I118" s="458"/>
      <c r="J118" s="458"/>
      <c r="K118" s="458"/>
      <c r="L118" s="458"/>
      <c r="M118" s="458"/>
      <c r="N118" s="458"/>
      <c r="O118" s="458"/>
      <c r="P118" s="458"/>
      <c r="Q118" s="458"/>
      <c r="R118" s="458"/>
      <c r="S118" s="745">
        <f t="shared" si="27"/>
        <v>0</v>
      </c>
      <c r="T118" s="745">
        <f t="shared" si="37"/>
        <v>500</v>
      </c>
      <c r="U118" s="745">
        <f t="shared" si="38"/>
        <v>500</v>
      </c>
      <c r="V118" s="791"/>
      <c r="W118" s="791"/>
      <c r="X118" s="791"/>
      <c r="Y118" s="791"/>
      <c r="Z118" s="791"/>
      <c r="AA118" s="791"/>
      <c r="AB118" s="791"/>
      <c r="AC118" s="791"/>
      <c r="AD118" s="791"/>
      <c r="AE118" s="791"/>
      <c r="AF118" s="791"/>
      <c r="AG118" s="791"/>
      <c r="AH118" s="791"/>
      <c r="AI118" s="791"/>
      <c r="AJ118" s="791"/>
      <c r="AK118" s="791"/>
      <c r="AL118" s="791"/>
      <c r="AM118" s="791"/>
      <c r="AN118" s="791"/>
      <c r="AO118" s="791"/>
      <c r="AP118" s="791"/>
      <c r="AQ118" s="791"/>
      <c r="AR118" s="791"/>
      <c r="AS118" s="791"/>
      <c r="AT118" s="791"/>
      <c r="AU118" s="791"/>
      <c r="AV118" s="791"/>
      <c r="AW118" s="791"/>
      <c r="AX118" s="791"/>
      <c r="AY118" s="791"/>
      <c r="AZ118" s="791"/>
      <c r="BA118" s="791"/>
      <c r="BB118" s="791"/>
      <c r="BC118" s="791"/>
      <c r="BD118" s="791"/>
      <c r="BE118" s="791"/>
      <c r="BF118" s="791"/>
      <c r="BG118" s="791"/>
      <c r="BH118" s="791"/>
      <c r="BI118" s="791"/>
      <c r="BJ118" s="791"/>
      <c r="BK118" s="791"/>
      <c r="BL118" s="791"/>
      <c r="BM118" s="791"/>
      <c r="BN118" s="791"/>
      <c r="BO118" s="791"/>
      <c r="BP118" s="791"/>
      <c r="BQ118" s="791"/>
      <c r="BR118" s="791"/>
      <c r="BS118" s="791"/>
      <c r="BT118" s="791"/>
      <c r="BU118" s="791"/>
      <c r="BV118" s="791"/>
      <c r="BW118" s="791"/>
      <c r="BX118" s="791"/>
      <c r="BY118" s="791"/>
      <c r="BZ118" s="791"/>
      <c r="CA118" s="791"/>
      <c r="CB118" s="791"/>
      <c r="CC118" s="791"/>
      <c r="CD118" s="791"/>
      <c r="CE118" s="791"/>
      <c r="CF118" s="791"/>
      <c r="CG118" s="791"/>
      <c r="CH118" s="791"/>
      <c r="CI118" s="791"/>
      <c r="CJ118" s="791"/>
      <c r="CK118" s="791"/>
      <c r="CL118" s="791"/>
      <c r="CM118" s="791"/>
      <c r="CN118" s="791"/>
      <c r="CO118" s="791"/>
      <c r="CP118" s="791"/>
      <c r="CQ118" s="791"/>
      <c r="CR118" s="791"/>
      <c r="CS118" s="791"/>
      <c r="CT118" s="791"/>
      <c r="CU118" s="791"/>
      <c r="CV118" s="791"/>
      <c r="CW118" s="791"/>
      <c r="CX118" s="791"/>
      <c r="CY118" s="791"/>
      <c r="CZ118" s="791"/>
      <c r="DA118" s="791"/>
      <c r="DB118" s="791"/>
      <c r="DC118" s="791"/>
      <c r="DD118" s="791"/>
      <c r="DE118" s="791"/>
      <c r="DF118" s="791"/>
      <c r="DG118" s="791"/>
      <c r="DH118" s="791"/>
      <c r="DI118" s="791"/>
      <c r="DJ118" s="791"/>
      <c r="DK118" s="791"/>
      <c r="DL118" s="791"/>
      <c r="DM118" s="791"/>
      <c r="DN118" s="791"/>
      <c r="DO118" s="791"/>
      <c r="DP118" s="791"/>
      <c r="DQ118" s="791"/>
      <c r="DR118" s="791"/>
      <c r="DS118" s="791"/>
      <c r="DT118" s="791"/>
      <c r="DU118" s="791"/>
      <c r="DV118" s="791"/>
      <c r="DW118" s="791"/>
      <c r="DX118" s="791"/>
      <c r="DY118" s="791"/>
      <c r="DZ118" s="791"/>
      <c r="EA118" s="791">
        <v>500</v>
      </c>
      <c r="EB118" s="791">
        <v>500</v>
      </c>
      <c r="EC118" s="790"/>
      <c r="ED118" s="790"/>
      <c r="EE118" s="790"/>
      <c r="EF118" s="790"/>
      <c r="EG118" s="790"/>
      <c r="EH118" s="790"/>
      <c r="EI118" s="790"/>
      <c r="EJ118" s="458"/>
      <c r="EK118" s="458"/>
    </row>
    <row r="119" spans="1:141">
      <c r="A119" s="1022"/>
      <c r="B119" s="1009" t="s">
        <v>1235</v>
      </c>
      <c r="C119" s="1047" t="s">
        <v>1236</v>
      </c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8"/>
      <c r="P119" s="458"/>
      <c r="Q119" s="458"/>
      <c r="R119" s="458"/>
      <c r="S119" s="745">
        <f t="shared" ref="S119:S148" si="44">BO119+BR119+CD119+CM119+CP119+CS119+CV119+CY119+DB119+DE119+DH119+DK119+DN119+DT119+DW119+DZ119</f>
        <v>0</v>
      </c>
      <c r="T119" s="745">
        <f t="shared" si="37"/>
        <v>0</v>
      </c>
      <c r="U119" s="745">
        <f t="shared" si="38"/>
        <v>0</v>
      </c>
      <c r="V119" s="791"/>
      <c r="W119" s="791"/>
      <c r="X119" s="791"/>
      <c r="Y119" s="791"/>
      <c r="Z119" s="791"/>
      <c r="AA119" s="791"/>
      <c r="AB119" s="791"/>
      <c r="AC119" s="791"/>
      <c r="AD119" s="791"/>
      <c r="AE119" s="791"/>
      <c r="AF119" s="791"/>
      <c r="AG119" s="791"/>
      <c r="AH119" s="791"/>
      <c r="AI119" s="791"/>
      <c r="AJ119" s="791"/>
      <c r="AK119" s="791"/>
      <c r="AL119" s="791"/>
      <c r="AM119" s="791"/>
      <c r="AN119" s="791"/>
      <c r="AO119" s="791"/>
      <c r="AP119" s="791"/>
      <c r="AQ119" s="791"/>
      <c r="AR119" s="791"/>
      <c r="AS119" s="791"/>
      <c r="AT119" s="791"/>
      <c r="AU119" s="791"/>
      <c r="AV119" s="791"/>
      <c r="AW119" s="791"/>
      <c r="AX119" s="791"/>
      <c r="AY119" s="791"/>
      <c r="AZ119" s="791"/>
      <c r="BA119" s="791"/>
      <c r="BB119" s="791"/>
      <c r="BC119" s="791"/>
      <c r="BD119" s="791"/>
      <c r="BE119" s="791"/>
      <c r="BF119" s="791"/>
      <c r="BG119" s="791"/>
      <c r="BH119" s="791"/>
      <c r="BI119" s="791"/>
      <c r="BJ119" s="791"/>
      <c r="BK119" s="791"/>
      <c r="BL119" s="791"/>
      <c r="BM119" s="791"/>
      <c r="BN119" s="791"/>
      <c r="BO119" s="791"/>
      <c r="BP119" s="791"/>
      <c r="BQ119" s="791"/>
      <c r="BR119" s="791"/>
      <c r="BS119" s="791"/>
      <c r="BT119" s="791"/>
      <c r="BU119" s="791"/>
      <c r="BV119" s="791"/>
      <c r="BW119" s="791"/>
      <c r="BX119" s="791"/>
      <c r="BY119" s="791"/>
      <c r="BZ119" s="791"/>
      <c r="CA119" s="791"/>
      <c r="CB119" s="791"/>
      <c r="CC119" s="791"/>
      <c r="CD119" s="791"/>
      <c r="CE119" s="791"/>
      <c r="CF119" s="791"/>
      <c r="CG119" s="791"/>
      <c r="CH119" s="791"/>
      <c r="CI119" s="791"/>
      <c r="CJ119" s="791"/>
      <c r="CK119" s="791"/>
      <c r="CL119" s="791"/>
      <c r="CM119" s="791"/>
      <c r="CN119" s="791"/>
      <c r="CO119" s="791"/>
      <c r="CP119" s="791"/>
      <c r="CQ119" s="791"/>
      <c r="CR119" s="791"/>
      <c r="CS119" s="791"/>
      <c r="CT119" s="791"/>
      <c r="CU119" s="791"/>
      <c r="CV119" s="791"/>
      <c r="CW119" s="791"/>
      <c r="CX119" s="791"/>
      <c r="CY119" s="791"/>
      <c r="CZ119" s="791"/>
      <c r="DA119" s="791"/>
      <c r="DB119" s="791"/>
      <c r="DC119" s="791"/>
      <c r="DD119" s="791"/>
      <c r="DE119" s="791"/>
      <c r="DF119" s="791"/>
      <c r="DG119" s="791"/>
      <c r="DH119" s="791"/>
      <c r="DI119" s="791"/>
      <c r="DJ119" s="791"/>
      <c r="DK119" s="791"/>
      <c r="DL119" s="791"/>
      <c r="DM119" s="791"/>
      <c r="DN119" s="791"/>
      <c r="DO119" s="791"/>
      <c r="DP119" s="791"/>
      <c r="DQ119" s="791"/>
      <c r="DR119" s="791"/>
      <c r="DS119" s="791"/>
      <c r="DT119" s="791"/>
      <c r="DU119" s="791"/>
      <c r="DV119" s="791"/>
      <c r="DW119" s="791"/>
      <c r="DX119" s="791"/>
      <c r="DY119" s="791"/>
      <c r="DZ119" s="791"/>
      <c r="EA119" s="791"/>
      <c r="EB119" s="791"/>
      <c r="EC119" s="790"/>
      <c r="ED119" s="790"/>
      <c r="EE119" s="790"/>
      <c r="EF119" s="790"/>
      <c r="EG119" s="790"/>
      <c r="EH119" s="790"/>
      <c r="EI119" s="790"/>
      <c r="EJ119" s="458"/>
      <c r="EK119" s="458"/>
    </row>
    <row r="120" spans="1:141" ht="13.5" thickBot="1">
      <c r="A120" s="1020"/>
      <c r="B120" s="1048" t="s">
        <v>1237</v>
      </c>
      <c r="C120" s="1047" t="s">
        <v>1238</v>
      </c>
      <c r="D120" s="458"/>
      <c r="E120" s="458"/>
      <c r="F120" s="458"/>
      <c r="G120" s="458"/>
      <c r="H120" s="458"/>
      <c r="I120" s="458"/>
      <c r="J120" s="458"/>
      <c r="K120" s="458"/>
      <c r="L120" s="458"/>
      <c r="M120" s="458"/>
      <c r="N120" s="458"/>
      <c r="O120" s="458"/>
      <c r="P120" s="458"/>
      <c r="Q120" s="458"/>
      <c r="R120" s="458"/>
      <c r="S120" s="898">
        <f t="shared" si="44"/>
        <v>0</v>
      </c>
      <c r="T120" s="898">
        <f t="shared" si="37"/>
        <v>0</v>
      </c>
      <c r="U120" s="898">
        <f t="shared" si="38"/>
        <v>0</v>
      </c>
      <c r="V120" s="915"/>
      <c r="W120" s="915"/>
      <c r="X120" s="915"/>
      <c r="Y120" s="915"/>
      <c r="Z120" s="915"/>
      <c r="AA120" s="915"/>
      <c r="AB120" s="915"/>
      <c r="AC120" s="915"/>
      <c r="AD120" s="915"/>
      <c r="AE120" s="915"/>
      <c r="AF120" s="915"/>
      <c r="AG120" s="915"/>
      <c r="AH120" s="915"/>
      <c r="AI120" s="915"/>
      <c r="AJ120" s="915"/>
      <c r="AK120" s="915"/>
      <c r="AL120" s="915"/>
      <c r="AM120" s="915"/>
      <c r="AN120" s="915"/>
      <c r="AO120" s="915"/>
      <c r="AP120" s="915"/>
      <c r="AQ120" s="915"/>
      <c r="AR120" s="915"/>
      <c r="AS120" s="915"/>
      <c r="AT120" s="915"/>
      <c r="AU120" s="915"/>
      <c r="AV120" s="915"/>
      <c r="AW120" s="915"/>
      <c r="AX120" s="915"/>
      <c r="AY120" s="915"/>
      <c r="AZ120" s="915"/>
      <c r="BA120" s="915"/>
      <c r="BB120" s="915"/>
      <c r="BC120" s="915"/>
      <c r="BD120" s="915"/>
      <c r="BE120" s="915"/>
      <c r="BF120" s="915"/>
      <c r="BG120" s="915"/>
      <c r="BH120" s="915"/>
      <c r="BI120" s="915"/>
      <c r="BJ120" s="915"/>
      <c r="BK120" s="915"/>
      <c r="BL120" s="915"/>
      <c r="BM120" s="915"/>
      <c r="BN120" s="915"/>
      <c r="BO120" s="915"/>
      <c r="BP120" s="915"/>
      <c r="BQ120" s="915"/>
      <c r="BR120" s="915"/>
      <c r="BS120" s="915"/>
      <c r="BT120" s="915"/>
      <c r="BU120" s="915"/>
      <c r="BV120" s="915"/>
      <c r="BW120" s="915"/>
      <c r="BX120" s="915"/>
      <c r="BY120" s="915"/>
      <c r="BZ120" s="915"/>
      <c r="CA120" s="915"/>
      <c r="CB120" s="915"/>
      <c r="CC120" s="915"/>
      <c r="CD120" s="915"/>
      <c r="CE120" s="915"/>
      <c r="CF120" s="915"/>
      <c r="CG120" s="915"/>
      <c r="CH120" s="915"/>
      <c r="CI120" s="915"/>
      <c r="CJ120" s="915"/>
      <c r="CK120" s="915"/>
      <c r="CL120" s="915"/>
      <c r="CM120" s="915"/>
      <c r="CN120" s="915"/>
      <c r="CO120" s="915"/>
      <c r="CP120" s="915"/>
      <c r="CQ120" s="915"/>
      <c r="CR120" s="915"/>
      <c r="CS120" s="915"/>
      <c r="CT120" s="915"/>
      <c r="CU120" s="915"/>
      <c r="CV120" s="915"/>
      <c r="CW120" s="915"/>
      <c r="CX120" s="915"/>
      <c r="CY120" s="915"/>
      <c r="CZ120" s="915"/>
      <c r="DA120" s="915"/>
      <c r="DB120" s="915"/>
      <c r="DC120" s="915"/>
      <c r="DD120" s="915"/>
      <c r="DE120" s="915"/>
      <c r="DF120" s="915"/>
      <c r="DG120" s="915"/>
      <c r="DH120" s="915"/>
      <c r="DI120" s="915"/>
      <c r="DJ120" s="915"/>
      <c r="DK120" s="915"/>
      <c r="DL120" s="915"/>
      <c r="DM120" s="915"/>
      <c r="DN120" s="915"/>
      <c r="DO120" s="915"/>
      <c r="DP120" s="915"/>
      <c r="DQ120" s="915"/>
      <c r="DR120" s="915"/>
      <c r="DS120" s="915"/>
      <c r="DT120" s="915"/>
      <c r="DU120" s="915"/>
      <c r="DV120" s="915"/>
      <c r="DW120" s="915"/>
      <c r="DX120" s="915"/>
      <c r="DY120" s="915"/>
      <c r="DZ120" s="915"/>
      <c r="EA120" s="915"/>
      <c r="EB120" s="915"/>
      <c r="EC120" s="790"/>
      <c r="ED120" s="790"/>
      <c r="EE120" s="790"/>
      <c r="EF120" s="790"/>
      <c r="EG120" s="790"/>
      <c r="EH120" s="790"/>
      <c r="EI120" s="790"/>
      <c r="EJ120" s="458"/>
      <c r="EK120" s="458"/>
    </row>
    <row r="121" spans="1:141" ht="13.5" thickBot="1">
      <c r="A121" s="1026"/>
      <c r="B121" s="1006" t="s">
        <v>846</v>
      </c>
      <c r="C121" s="1057" t="s">
        <v>1239</v>
      </c>
      <c r="D121" s="458"/>
      <c r="E121" s="458"/>
      <c r="F121" s="458"/>
      <c r="G121" s="458"/>
      <c r="H121" s="458"/>
      <c r="I121" s="458"/>
      <c r="J121" s="458"/>
      <c r="K121" s="458"/>
      <c r="L121" s="458"/>
      <c r="M121" s="458"/>
      <c r="N121" s="458"/>
      <c r="O121" s="458"/>
      <c r="P121" s="458"/>
      <c r="Q121" s="458"/>
      <c r="R121" s="458"/>
      <c r="S121" s="878">
        <f t="shared" si="44"/>
        <v>0</v>
      </c>
      <c r="T121" s="879">
        <f t="shared" si="37"/>
        <v>0</v>
      </c>
      <c r="U121" s="879">
        <f t="shared" si="38"/>
        <v>0</v>
      </c>
      <c r="V121" s="917"/>
      <c r="W121" s="917"/>
      <c r="X121" s="917"/>
      <c r="Y121" s="917"/>
      <c r="Z121" s="917"/>
      <c r="AA121" s="917"/>
      <c r="AB121" s="917"/>
      <c r="AC121" s="917"/>
      <c r="AD121" s="917"/>
      <c r="AE121" s="917"/>
      <c r="AF121" s="917"/>
      <c r="AG121" s="917"/>
      <c r="AH121" s="917"/>
      <c r="AI121" s="917"/>
      <c r="AJ121" s="917"/>
      <c r="AK121" s="917"/>
      <c r="AL121" s="917"/>
      <c r="AM121" s="917"/>
      <c r="AN121" s="917"/>
      <c r="AO121" s="917"/>
      <c r="AP121" s="917"/>
      <c r="AQ121" s="917"/>
      <c r="AR121" s="917"/>
      <c r="AS121" s="917"/>
      <c r="AT121" s="917"/>
      <c r="AU121" s="917"/>
      <c r="AV121" s="917"/>
      <c r="AW121" s="917"/>
      <c r="AX121" s="917"/>
      <c r="AY121" s="917"/>
      <c r="AZ121" s="917"/>
      <c r="BA121" s="917"/>
      <c r="BB121" s="917"/>
      <c r="BC121" s="917"/>
      <c r="BD121" s="917"/>
      <c r="BE121" s="917"/>
      <c r="BF121" s="917"/>
      <c r="BG121" s="917"/>
      <c r="BH121" s="917"/>
      <c r="BI121" s="917"/>
      <c r="BJ121" s="917"/>
      <c r="BK121" s="917"/>
      <c r="BL121" s="917"/>
      <c r="BM121" s="917"/>
      <c r="BN121" s="917"/>
      <c r="BO121" s="917"/>
      <c r="BP121" s="917"/>
      <c r="BQ121" s="917"/>
      <c r="BR121" s="917"/>
      <c r="BS121" s="917"/>
      <c r="BT121" s="917"/>
      <c r="BU121" s="917"/>
      <c r="BV121" s="917"/>
      <c r="BW121" s="917"/>
      <c r="BX121" s="917"/>
      <c r="BY121" s="917"/>
      <c r="BZ121" s="917"/>
      <c r="CA121" s="917"/>
      <c r="CB121" s="917"/>
      <c r="CC121" s="917"/>
      <c r="CD121" s="917"/>
      <c r="CE121" s="917"/>
      <c r="CF121" s="917"/>
      <c r="CG121" s="917"/>
      <c r="CH121" s="917"/>
      <c r="CI121" s="917"/>
      <c r="CJ121" s="917"/>
      <c r="CK121" s="917"/>
      <c r="CL121" s="917"/>
      <c r="CM121" s="917"/>
      <c r="CN121" s="917"/>
      <c r="CO121" s="917"/>
      <c r="CP121" s="917"/>
      <c r="CQ121" s="917"/>
      <c r="CR121" s="917"/>
      <c r="CS121" s="917"/>
      <c r="CT121" s="917"/>
      <c r="CU121" s="917"/>
      <c r="CV121" s="917"/>
      <c r="CW121" s="917"/>
      <c r="CX121" s="917"/>
      <c r="CY121" s="917"/>
      <c r="CZ121" s="917"/>
      <c r="DA121" s="917"/>
      <c r="DB121" s="917"/>
      <c r="DC121" s="917"/>
      <c r="DD121" s="917"/>
      <c r="DE121" s="917"/>
      <c r="DF121" s="917"/>
      <c r="DG121" s="917"/>
      <c r="DH121" s="917"/>
      <c r="DI121" s="917"/>
      <c r="DJ121" s="917"/>
      <c r="DK121" s="917"/>
      <c r="DL121" s="917"/>
      <c r="DM121" s="917"/>
      <c r="DN121" s="917"/>
      <c r="DO121" s="917"/>
      <c r="DP121" s="917"/>
      <c r="DQ121" s="917"/>
      <c r="DR121" s="917"/>
      <c r="DS121" s="917"/>
      <c r="DT121" s="917"/>
      <c r="DU121" s="917"/>
      <c r="DV121" s="917"/>
      <c r="DW121" s="917"/>
      <c r="DX121" s="917"/>
      <c r="DY121" s="917"/>
      <c r="DZ121" s="917"/>
      <c r="EA121" s="917"/>
      <c r="EB121" s="918"/>
      <c r="EC121" s="790"/>
      <c r="ED121" s="790"/>
      <c r="EE121" s="790"/>
      <c r="EF121" s="790"/>
      <c r="EG121" s="790"/>
      <c r="EH121" s="790"/>
      <c r="EI121" s="790"/>
      <c r="EJ121" s="458"/>
      <c r="EK121" s="458"/>
    </row>
    <row r="122" spans="1:141">
      <c r="A122" s="1021"/>
      <c r="B122" s="1009" t="s">
        <v>894</v>
      </c>
      <c r="C122" s="1058" t="s">
        <v>881</v>
      </c>
      <c r="D122" s="458"/>
      <c r="E122" s="458"/>
      <c r="F122" s="458"/>
      <c r="G122" s="458"/>
      <c r="H122" s="458"/>
      <c r="I122" s="458"/>
      <c r="J122" s="458"/>
      <c r="K122" s="458"/>
      <c r="L122" s="458"/>
      <c r="M122" s="458"/>
      <c r="N122" s="458"/>
      <c r="O122" s="458"/>
      <c r="P122" s="458"/>
      <c r="Q122" s="458"/>
      <c r="R122" s="458"/>
      <c r="S122" s="899">
        <f t="shared" si="44"/>
        <v>0</v>
      </c>
      <c r="T122" s="899">
        <f t="shared" si="37"/>
        <v>0</v>
      </c>
      <c r="U122" s="899">
        <f t="shared" si="38"/>
        <v>0</v>
      </c>
      <c r="V122" s="916"/>
      <c r="W122" s="916"/>
      <c r="X122" s="916"/>
      <c r="Y122" s="916"/>
      <c r="Z122" s="916"/>
      <c r="AA122" s="916"/>
      <c r="AB122" s="916"/>
      <c r="AC122" s="916"/>
      <c r="AD122" s="916"/>
      <c r="AE122" s="916"/>
      <c r="AF122" s="916"/>
      <c r="AG122" s="916"/>
      <c r="AH122" s="916"/>
      <c r="AI122" s="916"/>
      <c r="AJ122" s="916"/>
      <c r="AK122" s="916"/>
      <c r="AL122" s="916"/>
      <c r="AM122" s="916"/>
      <c r="AN122" s="916"/>
      <c r="AO122" s="916"/>
      <c r="AP122" s="916"/>
      <c r="AQ122" s="916"/>
      <c r="AR122" s="916"/>
      <c r="AS122" s="916"/>
      <c r="AT122" s="916"/>
      <c r="AU122" s="916"/>
      <c r="AV122" s="916"/>
      <c r="AW122" s="916"/>
      <c r="AX122" s="916"/>
      <c r="AY122" s="916"/>
      <c r="AZ122" s="916"/>
      <c r="BA122" s="916"/>
      <c r="BB122" s="916"/>
      <c r="BC122" s="916"/>
      <c r="BD122" s="916"/>
      <c r="BE122" s="916"/>
      <c r="BF122" s="916"/>
      <c r="BG122" s="916"/>
      <c r="BH122" s="916"/>
      <c r="BI122" s="916"/>
      <c r="BJ122" s="916"/>
      <c r="BK122" s="916"/>
      <c r="BL122" s="916"/>
      <c r="BM122" s="916"/>
      <c r="BN122" s="916"/>
      <c r="BO122" s="916"/>
      <c r="BP122" s="916"/>
      <c r="BQ122" s="916"/>
      <c r="BR122" s="916"/>
      <c r="BS122" s="916"/>
      <c r="BT122" s="916"/>
      <c r="BU122" s="916"/>
      <c r="BV122" s="916"/>
      <c r="BW122" s="916"/>
      <c r="BX122" s="916"/>
      <c r="BY122" s="916"/>
      <c r="BZ122" s="916"/>
      <c r="CA122" s="916"/>
      <c r="CB122" s="916"/>
      <c r="CC122" s="916"/>
      <c r="CD122" s="916"/>
      <c r="CE122" s="916"/>
      <c r="CF122" s="916"/>
      <c r="CG122" s="916"/>
      <c r="CH122" s="916"/>
      <c r="CI122" s="916"/>
      <c r="CJ122" s="916"/>
      <c r="CK122" s="916"/>
      <c r="CL122" s="916"/>
      <c r="CM122" s="916"/>
      <c r="CN122" s="916"/>
      <c r="CO122" s="916"/>
      <c r="CP122" s="916"/>
      <c r="CQ122" s="916"/>
      <c r="CR122" s="916"/>
      <c r="CS122" s="916"/>
      <c r="CT122" s="916"/>
      <c r="CU122" s="916"/>
      <c r="CV122" s="916"/>
      <c r="CW122" s="916"/>
      <c r="CX122" s="916"/>
      <c r="CY122" s="916"/>
      <c r="CZ122" s="916"/>
      <c r="DA122" s="916"/>
      <c r="DB122" s="916"/>
      <c r="DC122" s="916"/>
      <c r="DD122" s="916"/>
      <c r="DE122" s="916"/>
      <c r="DF122" s="916"/>
      <c r="DG122" s="916"/>
      <c r="DH122" s="916"/>
      <c r="DI122" s="916"/>
      <c r="DJ122" s="916"/>
      <c r="DK122" s="916"/>
      <c r="DL122" s="916"/>
      <c r="DM122" s="916"/>
      <c r="DN122" s="916"/>
      <c r="DO122" s="916"/>
      <c r="DP122" s="916"/>
      <c r="DQ122" s="916"/>
      <c r="DR122" s="916"/>
      <c r="DS122" s="916"/>
      <c r="DT122" s="916"/>
      <c r="DU122" s="916"/>
      <c r="DV122" s="916"/>
      <c r="DW122" s="916"/>
      <c r="DX122" s="916"/>
      <c r="DY122" s="916"/>
      <c r="DZ122" s="916"/>
      <c r="EA122" s="916"/>
      <c r="EB122" s="916"/>
      <c r="EC122" s="790"/>
      <c r="ED122" s="790"/>
      <c r="EE122" s="790"/>
      <c r="EF122" s="790"/>
      <c r="EG122" s="790"/>
      <c r="EH122" s="790"/>
      <c r="EI122" s="790"/>
      <c r="EJ122" s="458"/>
      <c r="EK122" s="458"/>
    </row>
    <row r="123" spans="1:141" ht="13.5" thickBot="1">
      <c r="A123" s="1020"/>
      <c r="B123" s="1014" t="s">
        <v>895</v>
      </c>
      <c r="C123" s="1053" t="s">
        <v>882</v>
      </c>
      <c r="D123" s="458"/>
      <c r="E123" s="458"/>
      <c r="F123" s="458"/>
      <c r="G123" s="458"/>
      <c r="H123" s="458"/>
      <c r="I123" s="458"/>
      <c r="J123" s="458"/>
      <c r="K123" s="458"/>
      <c r="L123" s="458"/>
      <c r="M123" s="458"/>
      <c r="N123" s="458"/>
      <c r="O123" s="458"/>
      <c r="P123" s="458"/>
      <c r="Q123" s="458"/>
      <c r="R123" s="458"/>
      <c r="S123" s="898">
        <f t="shared" si="44"/>
        <v>0</v>
      </c>
      <c r="T123" s="898">
        <f t="shared" si="37"/>
        <v>0</v>
      </c>
      <c r="U123" s="898">
        <f t="shared" si="38"/>
        <v>0</v>
      </c>
      <c r="V123" s="915"/>
      <c r="W123" s="915"/>
      <c r="X123" s="915"/>
      <c r="Y123" s="915"/>
      <c r="Z123" s="915"/>
      <c r="AA123" s="915"/>
      <c r="AB123" s="915"/>
      <c r="AC123" s="915"/>
      <c r="AD123" s="915"/>
      <c r="AE123" s="915"/>
      <c r="AF123" s="915"/>
      <c r="AG123" s="915"/>
      <c r="AH123" s="915"/>
      <c r="AI123" s="915"/>
      <c r="AJ123" s="915"/>
      <c r="AK123" s="915"/>
      <c r="AL123" s="915"/>
      <c r="AM123" s="915"/>
      <c r="AN123" s="915"/>
      <c r="AO123" s="915"/>
      <c r="AP123" s="915"/>
      <c r="AQ123" s="915"/>
      <c r="AR123" s="915"/>
      <c r="AS123" s="915"/>
      <c r="AT123" s="915"/>
      <c r="AU123" s="915"/>
      <c r="AV123" s="915"/>
      <c r="AW123" s="915"/>
      <c r="AX123" s="915"/>
      <c r="AY123" s="915"/>
      <c r="AZ123" s="915"/>
      <c r="BA123" s="915"/>
      <c r="BB123" s="915"/>
      <c r="BC123" s="915"/>
      <c r="BD123" s="915"/>
      <c r="BE123" s="915"/>
      <c r="BF123" s="915"/>
      <c r="BG123" s="915"/>
      <c r="BH123" s="915"/>
      <c r="BI123" s="915"/>
      <c r="BJ123" s="915"/>
      <c r="BK123" s="915"/>
      <c r="BL123" s="915"/>
      <c r="BM123" s="915"/>
      <c r="BN123" s="915"/>
      <c r="BO123" s="915"/>
      <c r="BP123" s="915"/>
      <c r="BQ123" s="915"/>
      <c r="BR123" s="915"/>
      <c r="BS123" s="915"/>
      <c r="BT123" s="915"/>
      <c r="BU123" s="915"/>
      <c r="BV123" s="915"/>
      <c r="BW123" s="915"/>
      <c r="BX123" s="915"/>
      <c r="BY123" s="915"/>
      <c r="BZ123" s="915"/>
      <c r="CA123" s="915"/>
      <c r="CB123" s="915"/>
      <c r="CC123" s="915"/>
      <c r="CD123" s="915"/>
      <c r="CE123" s="915"/>
      <c r="CF123" s="915"/>
      <c r="CG123" s="915"/>
      <c r="CH123" s="915"/>
      <c r="CI123" s="915"/>
      <c r="CJ123" s="915"/>
      <c r="CK123" s="915"/>
      <c r="CL123" s="915"/>
      <c r="CM123" s="915"/>
      <c r="CN123" s="915"/>
      <c r="CO123" s="915"/>
      <c r="CP123" s="915"/>
      <c r="CQ123" s="915"/>
      <c r="CR123" s="915"/>
      <c r="CS123" s="915"/>
      <c r="CT123" s="915"/>
      <c r="CU123" s="915"/>
      <c r="CV123" s="915"/>
      <c r="CW123" s="915"/>
      <c r="CX123" s="915"/>
      <c r="CY123" s="915"/>
      <c r="CZ123" s="915"/>
      <c r="DA123" s="915"/>
      <c r="DB123" s="915"/>
      <c r="DC123" s="915"/>
      <c r="DD123" s="915"/>
      <c r="DE123" s="915"/>
      <c r="DF123" s="915"/>
      <c r="DG123" s="915"/>
      <c r="DH123" s="915"/>
      <c r="DI123" s="915"/>
      <c r="DJ123" s="915"/>
      <c r="DK123" s="915"/>
      <c r="DL123" s="915"/>
      <c r="DM123" s="915"/>
      <c r="DN123" s="915"/>
      <c r="DO123" s="915"/>
      <c r="DP123" s="915"/>
      <c r="DQ123" s="915"/>
      <c r="DR123" s="915"/>
      <c r="DS123" s="915"/>
      <c r="DT123" s="915"/>
      <c r="DU123" s="915"/>
      <c r="DV123" s="915"/>
      <c r="DW123" s="915"/>
      <c r="DX123" s="915"/>
      <c r="DY123" s="915"/>
      <c r="DZ123" s="915"/>
      <c r="EA123" s="915"/>
      <c r="EB123" s="915"/>
      <c r="EC123" s="790"/>
      <c r="ED123" s="790"/>
      <c r="EE123" s="790"/>
      <c r="EF123" s="790"/>
      <c r="EG123" s="790"/>
      <c r="EH123" s="790"/>
      <c r="EI123" s="790"/>
      <c r="EJ123" s="458"/>
      <c r="EK123" s="458"/>
    </row>
    <row r="124" spans="1:141" ht="13.5" thickBot="1">
      <c r="A124" s="1026"/>
      <c r="B124" s="1006" t="s">
        <v>847</v>
      </c>
      <c r="C124" s="1057" t="s">
        <v>1240</v>
      </c>
      <c r="D124" s="458"/>
      <c r="E124" s="458"/>
      <c r="F124" s="458"/>
      <c r="G124" s="458"/>
      <c r="H124" s="458"/>
      <c r="I124" s="458"/>
      <c r="J124" s="458"/>
      <c r="K124" s="458"/>
      <c r="L124" s="458"/>
      <c r="M124" s="458"/>
      <c r="N124" s="458"/>
      <c r="O124" s="458"/>
      <c r="P124" s="458"/>
      <c r="Q124" s="458"/>
      <c r="R124" s="458"/>
      <c r="S124" s="878">
        <f t="shared" si="44"/>
        <v>88625</v>
      </c>
      <c r="T124" s="879">
        <f t="shared" si="37"/>
        <v>96236</v>
      </c>
      <c r="U124" s="879">
        <f t="shared" si="38"/>
        <v>81667</v>
      </c>
      <c r="V124" s="919">
        <f t="shared" ref="V124:BA124" si="45">V91+V107+V121</f>
        <v>85924</v>
      </c>
      <c r="W124" s="919">
        <f t="shared" si="45"/>
        <v>81947</v>
      </c>
      <c r="X124" s="919">
        <f t="shared" si="45"/>
        <v>69058</v>
      </c>
      <c r="Y124" s="919">
        <f t="shared" si="45"/>
        <v>88024</v>
      </c>
      <c r="Z124" s="919">
        <f t="shared" si="45"/>
        <v>76447</v>
      </c>
      <c r="AA124" s="919">
        <f t="shared" si="45"/>
        <v>62162</v>
      </c>
      <c r="AB124" s="919">
        <f t="shared" si="45"/>
        <v>88024</v>
      </c>
      <c r="AC124" s="919">
        <f t="shared" si="45"/>
        <v>78892</v>
      </c>
      <c r="AD124" s="919">
        <f t="shared" si="45"/>
        <v>63801</v>
      </c>
      <c r="AE124" s="919">
        <f t="shared" si="45"/>
        <v>88024</v>
      </c>
      <c r="AF124" s="919">
        <f t="shared" si="45"/>
        <v>72350</v>
      </c>
      <c r="AG124" s="919">
        <f t="shared" si="45"/>
        <v>57041</v>
      </c>
      <c r="AH124" s="919">
        <f t="shared" si="45"/>
        <v>88024</v>
      </c>
      <c r="AI124" s="919">
        <f t="shared" si="45"/>
        <v>63719</v>
      </c>
      <c r="AJ124" s="919">
        <f t="shared" si="45"/>
        <v>50355</v>
      </c>
      <c r="AK124" s="919">
        <f t="shared" si="45"/>
        <v>88024</v>
      </c>
      <c r="AL124" s="919">
        <f t="shared" si="45"/>
        <v>60136</v>
      </c>
      <c r="AM124" s="919">
        <f t="shared" si="45"/>
        <v>45584</v>
      </c>
      <c r="AN124" s="919">
        <f t="shared" si="45"/>
        <v>88024</v>
      </c>
      <c r="AO124" s="919">
        <f t="shared" si="45"/>
        <v>51837</v>
      </c>
      <c r="AP124" s="919">
        <f t="shared" si="45"/>
        <v>38390</v>
      </c>
      <c r="AQ124" s="919">
        <f t="shared" si="45"/>
        <v>88024</v>
      </c>
      <c r="AR124" s="919">
        <f t="shared" si="45"/>
        <v>35364</v>
      </c>
      <c r="AS124" s="919">
        <f t="shared" si="45"/>
        <v>25316</v>
      </c>
      <c r="AT124" s="919">
        <f t="shared" si="45"/>
        <v>7077</v>
      </c>
      <c r="AU124" s="919">
        <f t="shared" si="45"/>
        <v>36345</v>
      </c>
      <c r="AV124" s="919">
        <f t="shared" si="45"/>
        <v>36409</v>
      </c>
      <c r="AW124" s="919">
        <f t="shared" si="45"/>
        <v>2100</v>
      </c>
      <c r="AX124" s="919">
        <f t="shared" si="45"/>
        <v>37485</v>
      </c>
      <c r="AY124" s="919">
        <f t="shared" si="45"/>
        <v>36111</v>
      </c>
      <c r="AZ124" s="919">
        <f t="shared" si="45"/>
        <v>83047</v>
      </c>
      <c r="BA124" s="919">
        <f t="shared" si="45"/>
        <v>43856</v>
      </c>
      <c r="BB124" s="919">
        <f t="shared" ref="BB124:CG124" si="46">BB91+BB107+BB121</f>
        <v>29978</v>
      </c>
      <c r="BC124" s="919">
        <f t="shared" si="46"/>
        <v>4977</v>
      </c>
      <c r="BD124" s="919">
        <f t="shared" si="46"/>
        <v>28567</v>
      </c>
      <c r="BE124" s="919">
        <f t="shared" si="46"/>
        <v>27559</v>
      </c>
      <c r="BF124" s="919">
        <f t="shared" si="46"/>
        <v>0</v>
      </c>
      <c r="BG124" s="919">
        <f t="shared" si="46"/>
        <v>17067</v>
      </c>
      <c r="BH124" s="919">
        <f t="shared" si="46"/>
        <v>16617</v>
      </c>
      <c r="BI124" s="919">
        <f t="shared" si="46"/>
        <v>2100</v>
      </c>
      <c r="BJ124" s="919">
        <f t="shared" si="46"/>
        <v>27216</v>
      </c>
      <c r="BK124" s="919">
        <f t="shared" si="46"/>
        <v>25320</v>
      </c>
      <c r="BL124" s="919">
        <f t="shared" si="46"/>
        <v>80947</v>
      </c>
      <c r="BM124" s="919">
        <f t="shared" si="46"/>
        <v>29022</v>
      </c>
      <c r="BN124" s="919">
        <f t="shared" si="46"/>
        <v>16554</v>
      </c>
      <c r="BO124" s="919">
        <f t="shared" si="46"/>
        <v>0</v>
      </c>
      <c r="BP124" s="919">
        <f t="shared" si="46"/>
        <v>0</v>
      </c>
      <c r="BQ124" s="919">
        <f t="shared" si="46"/>
        <v>6</v>
      </c>
      <c r="BR124" s="919">
        <f t="shared" si="46"/>
        <v>0</v>
      </c>
      <c r="BS124" s="919">
        <f t="shared" si="46"/>
        <v>0</v>
      </c>
      <c r="BT124" s="919">
        <f t="shared" si="46"/>
        <v>1486</v>
      </c>
      <c r="BU124" s="919">
        <f t="shared" si="46"/>
        <v>0</v>
      </c>
      <c r="BV124" s="919">
        <f t="shared" si="46"/>
        <v>0</v>
      </c>
      <c r="BW124" s="919">
        <f t="shared" si="46"/>
        <v>0</v>
      </c>
      <c r="BX124" s="919">
        <f t="shared" si="46"/>
        <v>0</v>
      </c>
      <c r="BY124" s="919">
        <f t="shared" si="46"/>
        <v>0</v>
      </c>
      <c r="BZ124" s="919">
        <f t="shared" si="46"/>
        <v>0</v>
      </c>
      <c r="CA124" s="919">
        <f t="shared" si="46"/>
        <v>0</v>
      </c>
      <c r="CB124" s="919">
        <f t="shared" si="46"/>
        <v>0</v>
      </c>
      <c r="CC124" s="919">
        <f t="shared" si="46"/>
        <v>0</v>
      </c>
      <c r="CD124" s="919">
        <f t="shared" si="46"/>
        <v>0</v>
      </c>
      <c r="CE124" s="919">
        <f t="shared" si="46"/>
        <v>2910</v>
      </c>
      <c r="CF124" s="919">
        <f t="shared" si="46"/>
        <v>1424</v>
      </c>
      <c r="CG124" s="919">
        <f t="shared" si="46"/>
        <v>0</v>
      </c>
      <c r="CH124" s="919">
        <f t="shared" ref="CH124:DM124" si="47">CH91+CH107+CH121</f>
        <v>0</v>
      </c>
      <c r="CI124" s="919">
        <f t="shared" si="47"/>
        <v>0</v>
      </c>
      <c r="CJ124" s="919">
        <f t="shared" si="47"/>
        <v>0</v>
      </c>
      <c r="CK124" s="919">
        <f t="shared" si="47"/>
        <v>0</v>
      </c>
      <c r="CL124" s="919">
        <f t="shared" si="47"/>
        <v>0</v>
      </c>
      <c r="CM124" s="919">
        <f t="shared" si="47"/>
        <v>0</v>
      </c>
      <c r="CN124" s="919">
        <f t="shared" si="47"/>
        <v>1877</v>
      </c>
      <c r="CO124" s="919">
        <f t="shared" si="47"/>
        <v>2128</v>
      </c>
      <c r="CP124" s="919">
        <f t="shared" si="47"/>
        <v>0</v>
      </c>
      <c r="CQ124" s="919">
        <f t="shared" si="47"/>
        <v>2413</v>
      </c>
      <c r="CR124" s="919">
        <f t="shared" si="47"/>
        <v>2738</v>
      </c>
      <c r="CS124" s="919">
        <f t="shared" si="47"/>
        <v>0</v>
      </c>
      <c r="CT124" s="919">
        <f t="shared" si="47"/>
        <v>6119</v>
      </c>
      <c r="CU124" s="919">
        <f t="shared" si="47"/>
        <v>6962</v>
      </c>
      <c r="CV124" s="919">
        <f t="shared" si="47"/>
        <v>0</v>
      </c>
      <c r="CW124" s="919">
        <f t="shared" si="47"/>
        <v>11347</v>
      </c>
      <c r="CX124" s="919">
        <f t="shared" si="47"/>
        <v>10129</v>
      </c>
      <c r="CY124" s="919">
        <f t="shared" si="47"/>
        <v>0</v>
      </c>
      <c r="CZ124" s="919">
        <f t="shared" si="47"/>
        <v>13693</v>
      </c>
      <c r="DA124" s="919">
        <f t="shared" si="47"/>
        <v>12266</v>
      </c>
      <c r="DB124" s="919">
        <f t="shared" si="47"/>
        <v>0</v>
      </c>
      <c r="DC124" s="919">
        <f t="shared" si="47"/>
        <v>4542</v>
      </c>
      <c r="DD124" s="919">
        <f t="shared" si="47"/>
        <v>5179</v>
      </c>
      <c r="DE124" s="919">
        <f t="shared" si="47"/>
        <v>0</v>
      </c>
      <c r="DF124" s="919">
        <f t="shared" si="47"/>
        <v>12525</v>
      </c>
      <c r="DG124" s="919">
        <f t="shared" si="47"/>
        <v>11438</v>
      </c>
      <c r="DH124" s="919">
        <f t="shared" si="47"/>
        <v>0</v>
      </c>
      <c r="DI124" s="919">
        <f t="shared" si="47"/>
        <v>12644</v>
      </c>
      <c r="DJ124" s="919">
        <f t="shared" si="47"/>
        <v>11634</v>
      </c>
      <c r="DK124" s="919">
        <f t="shared" si="47"/>
        <v>80947</v>
      </c>
      <c r="DL124" s="919">
        <f t="shared" si="47"/>
        <v>11872</v>
      </c>
      <c r="DM124" s="919">
        <f t="shared" si="47"/>
        <v>0</v>
      </c>
      <c r="DN124" s="919">
        <f t="shared" ref="DN124:EB124" si="48">DN91+DN107+DN121</f>
        <v>5578</v>
      </c>
      <c r="DO124" s="919">
        <f t="shared" si="48"/>
        <v>5499</v>
      </c>
      <c r="DP124" s="919">
        <f t="shared" si="48"/>
        <v>5495</v>
      </c>
      <c r="DQ124" s="919">
        <f t="shared" si="48"/>
        <v>0</v>
      </c>
      <c r="DR124" s="919">
        <f t="shared" si="48"/>
        <v>0</v>
      </c>
      <c r="DS124" s="919">
        <f t="shared" si="48"/>
        <v>0</v>
      </c>
      <c r="DT124" s="919">
        <f t="shared" si="48"/>
        <v>2100</v>
      </c>
      <c r="DU124" s="919">
        <f t="shared" si="48"/>
        <v>3600</v>
      </c>
      <c r="DV124" s="919">
        <f t="shared" si="48"/>
        <v>3801</v>
      </c>
      <c r="DW124" s="919">
        <f t="shared" si="48"/>
        <v>0</v>
      </c>
      <c r="DX124" s="919">
        <f t="shared" si="48"/>
        <v>6695</v>
      </c>
      <c r="DY124" s="919">
        <f t="shared" si="48"/>
        <v>6481</v>
      </c>
      <c r="DZ124" s="920">
        <f t="shared" si="48"/>
        <v>0</v>
      </c>
      <c r="EA124" s="920">
        <f t="shared" si="48"/>
        <v>500</v>
      </c>
      <c r="EB124" s="921">
        <f t="shared" si="48"/>
        <v>500</v>
      </c>
      <c r="EC124" s="790"/>
      <c r="ED124" s="792"/>
      <c r="EE124" s="792"/>
      <c r="EF124" s="792"/>
      <c r="EG124" s="792"/>
      <c r="EH124" s="792"/>
      <c r="EI124" s="792"/>
      <c r="EJ124" s="576"/>
      <c r="EK124" s="576"/>
    </row>
    <row r="125" spans="1:141" ht="13.5" thickBot="1">
      <c r="A125" s="1026"/>
      <c r="B125" s="1006" t="s">
        <v>848</v>
      </c>
      <c r="C125" s="1057" t="s">
        <v>1241</v>
      </c>
      <c r="D125" s="458"/>
      <c r="E125" s="458"/>
      <c r="F125" s="458"/>
      <c r="G125" s="458"/>
      <c r="H125" s="458"/>
      <c r="I125" s="458"/>
      <c r="J125" s="458"/>
      <c r="K125" s="458"/>
      <c r="L125" s="458"/>
      <c r="M125" s="458"/>
      <c r="N125" s="458"/>
      <c r="O125" s="458"/>
      <c r="P125" s="458"/>
      <c r="Q125" s="458"/>
      <c r="R125" s="458"/>
      <c r="S125" s="878">
        <f t="shared" si="44"/>
        <v>0</v>
      </c>
      <c r="T125" s="879">
        <f t="shared" si="37"/>
        <v>0</v>
      </c>
      <c r="U125" s="879">
        <f t="shared" si="38"/>
        <v>0</v>
      </c>
      <c r="V125" s="917"/>
      <c r="W125" s="917"/>
      <c r="X125" s="917"/>
      <c r="Y125" s="917"/>
      <c r="Z125" s="917"/>
      <c r="AA125" s="917"/>
      <c r="AB125" s="917"/>
      <c r="AC125" s="917"/>
      <c r="AD125" s="917"/>
      <c r="AE125" s="917"/>
      <c r="AF125" s="917"/>
      <c r="AG125" s="917"/>
      <c r="AH125" s="917"/>
      <c r="AI125" s="917"/>
      <c r="AJ125" s="917"/>
      <c r="AK125" s="917"/>
      <c r="AL125" s="917"/>
      <c r="AM125" s="917"/>
      <c r="AN125" s="917"/>
      <c r="AO125" s="917"/>
      <c r="AP125" s="917"/>
      <c r="AQ125" s="917"/>
      <c r="AR125" s="917"/>
      <c r="AS125" s="917"/>
      <c r="AT125" s="917"/>
      <c r="AU125" s="917"/>
      <c r="AV125" s="917"/>
      <c r="AW125" s="917"/>
      <c r="AX125" s="917"/>
      <c r="AY125" s="917"/>
      <c r="AZ125" s="917"/>
      <c r="BA125" s="917"/>
      <c r="BB125" s="917"/>
      <c r="BC125" s="917"/>
      <c r="BD125" s="917"/>
      <c r="BE125" s="917"/>
      <c r="BF125" s="917"/>
      <c r="BG125" s="917"/>
      <c r="BH125" s="917"/>
      <c r="BI125" s="917"/>
      <c r="BJ125" s="917"/>
      <c r="BK125" s="917"/>
      <c r="BL125" s="917"/>
      <c r="BM125" s="917"/>
      <c r="BN125" s="917"/>
      <c r="BO125" s="917"/>
      <c r="BP125" s="917"/>
      <c r="BQ125" s="917"/>
      <c r="BR125" s="917"/>
      <c r="BS125" s="917"/>
      <c r="BT125" s="917"/>
      <c r="BU125" s="917"/>
      <c r="BV125" s="917"/>
      <c r="BW125" s="917"/>
      <c r="BX125" s="917"/>
      <c r="BY125" s="917"/>
      <c r="BZ125" s="917"/>
      <c r="CA125" s="917"/>
      <c r="CB125" s="917"/>
      <c r="CC125" s="917"/>
      <c r="CD125" s="917"/>
      <c r="CE125" s="917"/>
      <c r="CF125" s="917"/>
      <c r="CG125" s="917"/>
      <c r="CH125" s="917"/>
      <c r="CI125" s="917"/>
      <c r="CJ125" s="917"/>
      <c r="CK125" s="917"/>
      <c r="CL125" s="917"/>
      <c r="CM125" s="917"/>
      <c r="CN125" s="917"/>
      <c r="CO125" s="917"/>
      <c r="CP125" s="917"/>
      <c r="CQ125" s="917"/>
      <c r="CR125" s="917"/>
      <c r="CS125" s="917"/>
      <c r="CT125" s="917"/>
      <c r="CU125" s="917"/>
      <c r="CV125" s="917"/>
      <c r="CW125" s="917"/>
      <c r="CX125" s="917"/>
      <c r="CY125" s="917"/>
      <c r="CZ125" s="917"/>
      <c r="DA125" s="917"/>
      <c r="DB125" s="917"/>
      <c r="DC125" s="917"/>
      <c r="DD125" s="917"/>
      <c r="DE125" s="917"/>
      <c r="DF125" s="917"/>
      <c r="DG125" s="917"/>
      <c r="DH125" s="917"/>
      <c r="DI125" s="917"/>
      <c r="DJ125" s="917"/>
      <c r="DK125" s="917"/>
      <c r="DL125" s="917"/>
      <c r="DM125" s="917"/>
      <c r="DN125" s="917"/>
      <c r="DO125" s="917"/>
      <c r="DP125" s="917"/>
      <c r="DQ125" s="917"/>
      <c r="DR125" s="917"/>
      <c r="DS125" s="917"/>
      <c r="DT125" s="917"/>
      <c r="DU125" s="917"/>
      <c r="DV125" s="917"/>
      <c r="DW125" s="917"/>
      <c r="DX125" s="917"/>
      <c r="DY125" s="917"/>
      <c r="DZ125" s="917"/>
      <c r="EA125" s="917"/>
      <c r="EB125" s="918"/>
      <c r="EC125" s="792"/>
      <c r="ED125" s="790"/>
      <c r="EE125" s="790"/>
      <c r="EF125" s="790"/>
      <c r="EG125" s="790"/>
      <c r="EH125" s="790"/>
      <c r="EI125" s="790"/>
      <c r="EJ125" s="458"/>
      <c r="EK125" s="458"/>
    </row>
    <row r="126" spans="1:141">
      <c r="A126" s="1021"/>
      <c r="B126" s="1009" t="s">
        <v>898</v>
      </c>
      <c r="C126" s="1058" t="s">
        <v>1242</v>
      </c>
      <c r="D126" s="458"/>
      <c r="E126" s="458"/>
      <c r="F126" s="458"/>
      <c r="G126" s="458"/>
      <c r="H126" s="458"/>
      <c r="I126" s="458"/>
      <c r="J126" s="458"/>
      <c r="K126" s="458"/>
      <c r="L126" s="458"/>
      <c r="M126" s="458"/>
      <c r="N126" s="458"/>
      <c r="O126" s="458"/>
      <c r="P126" s="458"/>
      <c r="Q126" s="458"/>
      <c r="R126" s="458"/>
      <c r="S126" s="899">
        <f t="shared" si="44"/>
        <v>0</v>
      </c>
      <c r="T126" s="899">
        <f t="shared" si="37"/>
        <v>0</v>
      </c>
      <c r="U126" s="899">
        <f t="shared" si="38"/>
        <v>0</v>
      </c>
      <c r="V126" s="922">
        <f t="shared" ref="V126:BN126" si="49">V91+V107+V118+V121+V122</f>
        <v>85924</v>
      </c>
      <c r="W126" s="922">
        <f t="shared" si="49"/>
        <v>81947</v>
      </c>
      <c r="X126" s="922">
        <f t="shared" si="49"/>
        <v>69058</v>
      </c>
      <c r="Y126" s="922">
        <f t="shared" si="49"/>
        <v>88024</v>
      </c>
      <c r="Z126" s="922">
        <f t="shared" si="49"/>
        <v>76447</v>
      </c>
      <c r="AA126" s="922">
        <f t="shared" si="49"/>
        <v>62162</v>
      </c>
      <c r="AB126" s="922">
        <f t="shared" si="49"/>
        <v>88024</v>
      </c>
      <c r="AC126" s="922">
        <f t="shared" si="49"/>
        <v>78892</v>
      </c>
      <c r="AD126" s="922">
        <f t="shared" si="49"/>
        <v>63801</v>
      </c>
      <c r="AE126" s="922">
        <f t="shared" si="49"/>
        <v>88024</v>
      </c>
      <c r="AF126" s="922">
        <f t="shared" si="49"/>
        <v>72350</v>
      </c>
      <c r="AG126" s="922">
        <f t="shared" si="49"/>
        <v>57041</v>
      </c>
      <c r="AH126" s="922">
        <f t="shared" si="49"/>
        <v>88024</v>
      </c>
      <c r="AI126" s="922">
        <f t="shared" si="49"/>
        <v>63719</v>
      </c>
      <c r="AJ126" s="922">
        <f t="shared" si="49"/>
        <v>50355</v>
      </c>
      <c r="AK126" s="922">
        <f t="shared" si="49"/>
        <v>88024</v>
      </c>
      <c r="AL126" s="922">
        <f t="shared" si="49"/>
        <v>60136</v>
      </c>
      <c r="AM126" s="922">
        <f t="shared" si="49"/>
        <v>45584</v>
      </c>
      <c r="AN126" s="922">
        <f t="shared" si="49"/>
        <v>88024</v>
      </c>
      <c r="AO126" s="922">
        <f t="shared" si="49"/>
        <v>51837</v>
      </c>
      <c r="AP126" s="922">
        <f t="shared" si="49"/>
        <v>38390</v>
      </c>
      <c r="AQ126" s="922">
        <f t="shared" si="49"/>
        <v>88024</v>
      </c>
      <c r="AR126" s="922">
        <f t="shared" si="49"/>
        <v>35364</v>
      </c>
      <c r="AS126" s="922">
        <f t="shared" si="49"/>
        <v>25316</v>
      </c>
      <c r="AT126" s="922">
        <f t="shared" si="49"/>
        <v>7077</v>
      </c>
      <c r="AU126" s="922">
        <f t="shared" si="49"/>
        <v>36345</v>
      </c>
      <c r="AV126" s="922">
        <f t="shared" si="49"/>
        <v>36409</v>
      </c>
      <c r="AW126" s="922">
        <f t="shared" si="49"/>
        <v>2100</v>
      </c>
      <c r="AX126" s="922">
        <f t="shared" si="49"/>
        <v>37485</v>
      </c>
      <c r="AY126" s="922">
        <f t="shared" si="49"/>
        <v>36111</v>
      </c>
      <c r="AZ126" s="922">
        <f t="shared" si="49"/>
        <v>83047</v>
      </c>
      <c r="BA126" s="922">
        <f t="shared" si="49"/>
        <v>43856</v>
      </c>
      <c r="BB126" s="922">
        <f t="shared" si="49"/>
        <v>29978</v>
      </c>
      <c r="BC126" s="922">
        <f t="shared" si="49"/>
        <v>4977</v>
      </c>
      <c r="BD126" s="922">
        <f t="shared" si="49"/>
        <v>28567</v>
      </c>
      <c r="BE126" s="922">
        <f t="shared" si="49"/>
        <v>27559</v>
      </c>
      <c r="BF126" s="922">
        <f t="shared" si="49"/>
        <v>0</v>
      </c>
      <c r="BG126" s="922">
        <f t="shared" si="49"/>
        <v>17067</v>
      </c>
      <c r="BH126" s="922">
        <f t="shared" si="49"/>
        <v>16617</v>
      </c>
      <c r="BI126" s="922">
        <f t="shared" si="49"/>
        <v>2100</v>
      </c>
      <c r="BJ126" s="922">
        <f t="shared" si="49"/>
        <v>27216</v>
      </c>
      <c r="BK126" s="922">
        <f t="shared" si="49"/>
        <v>25320</v>
      </c>
      <c r="BL126" s="922">
        <f t="shared" si="49"/>
        <v>80947</v>
      </c>
      <c r="BM126" s="922">
        <f t="shared" si="49"/>
        <v>29022</v>
      </c>
      <c r="BN126" s="922">
        <f t="shared" si="49"/>
        <v>16554</v>
      </c>
      <c r="BO126" s="922"/>
      <c r="BP126" s="922"/>
      <c r="BQ126" s="922"/>
      <c r="BR126" s="922"/>
      <c r="BS126" s="922"/>
      <c r="BT126" s="922"/>
      <c r="BU126" s="922">
        <f t="shared" ref="BU126:CD126" si="50">BU91+BU107+BU118+BU121+BU122</f>
        <v>0</v>
      </c>
      <c r="BV126" s="922">
        <f t="shared" si="50"/>
        <v>0</v>
      </c>
      <c r="BW126" s="922">
        <f t="shared" si="50"/>
        <v>0</v>
      </c>
      <c r="BX126" s="922">
        <f t="shared" si="50"/>
        <v>0</v>
      </c>
      <c r="BY126" s="922">
        <f t="shared" si="50"/>
        <v>0</v>
      </c>
      <c r="BZ126" s="922">
        <f t="shared" si="50"/>
        <v>0</v>
      </c>
      <c r="CA126" s="922">
        <f t="shared" si="50"/>
        <v>0</v>
      </c>
      <c r="CB126" s="922">
        <f t="shared" si="50"/>
        <v>0</v>
      </c>
      <c r="CC126" s="922">
        <f t="shared" si="50"/>
        <v>0</v>
      </c>
      <c r="CD126" s="922">
        <f t="shared" si="50"/>
        <v>0</v>
      </c>
      <c r="CE126" s="922"/>
      <c r="CF126" s="922"/>
      <c r="CG126" s="922"/>
      <c r="CH126" s="922"/>
      <c r="CI126" s="922"/>
      <c r="CJ126" s="922"/>
      <c r="CK126" s="922"/>
      <c r="CL126" s="922"/>
      <c r="CM126" s="922"/>
      <c r="CN126" s="922"/>
      <c r="CO126" s="922"/>
      <c r="CP126" s="922"/>
      <c r="CQ126" s="922"/>
      <c r="CR126" s="922"/>
      <c r="CS126" s="922"/>
      <c r="CT126" s="922"/>
      <c r="CU126" s="922"/>
      <c r="CV126" s="922"/>
      <c r="CW126" s="922"/>
      <c r="CX126" s="922"/>
      <c r="CY126" s="922"/>
      <c r="CZ126" s="922"/>
      <c r="DA126" s="922"/>
      <c r="DB126" s="922"/>
      <c r="DC126" s="922"/>
      <c r="DD126" s="922"/>
      <c r="DE126" s="922"/>
      <c r="DF126" s="922"/>
      <c r="DG126" s="922"/>
      <c r="DH126" s="922"/>
      <c r="DI126" s="922"/>
      <c r="DJ126" s="922"/>
      <c r="DK126" s="922"/>
      <c r="DL126" s="922"/>
      <c r="DM126" s="922"/>
      <c r="DN126" s="922"/>
      <c r="DO126" s="922"/>
      <c r="DP126" s="922"/>
      <c r="DQ126" s="922">
        <f t="shared" ref="DQ126:DW126" si="51">DQ91+DQ107+DQ118+DQ121+DQ122</f>
        <v>0</v>
      </c>
      <c r="DR126" s="922">
        <f t="shared" si="51"/>
        <v>0</v>
      </c>
      <c r="DS126" s="922">
        <f t="shared" si="51"/>
        <v>0</v>
      </c>
      <c r="DT126" s="922"/>
      <c r="DU126" s="922"/>
      <c r="DV126" s="922"/>
      <c r="DW126" s="922">
        <f t="shared" si="51"/>
        <v>0</v>
      </c>
      <c r="DX126" s="922"/>
      <c r="DY126" s="922"/>
      <c r="DZ126" s="922">
        <f>DZ91+DZ107+DZ118+DZ121+DZ122</f>
        <v>0</v>
      </c>
      <c r="EA126" s="922"/>
      <c r="EB126" s="922"/>
      <c r="EC126" s="790"/>
      <c r="ED126" s="790"/>
      <c r="EE126" s="790"/>
      <c r="EF126" s="790"/>
      <c r="EG126" s="790"/>
      <c r="EH126" s="790"/>
      <c r="EI126" s="790"/>
      <c r="EJ126" s="458"/>
      <c r="EK126" s="458"/>
    </row>
    <row r="127" spans="1:141">
      <c r="A127" s="1022"/>
      <c r="B127" s="1009" t="s">
        <v>899</v>
      </c>
      <c r="C127" s="1058" t="s">
        <v>1243</v>
      </c>
      <c r="D127" s="459"/>
      <c r="E127" s="459"/>
      <c r="F127" s="459"/>
      <c r="G127" s="459"/>
      <c r="H127" s="459"/>
      <c r="I127" s="459"/>
      <c r="J127" s="459"/>
      <c r="K127" s="459"/>
      <c r="L127" s="459"/>
      <c r="M127" s="459"/>
      <c r="N127" s="459"/>
      <c r="O127" s="459"/>
      <c r="P127" s="459"/>
      <c r="Q127" s="459"/>
      <c r="R127" s="459"/>
      <c r="S127" s="745">
        <f t="shared" si="44"/>
        <v>0</v>
      </c>
      <c r="T127" s="745">
        <f t="shared" si="37"/>
        <v>0</v>
      </c>
      <c r="U127" s="745">
        <f t="shared" si="38"/>
        <v>0</v>
      </c>
      <c r="V127" s="791"/>
      <c r="W127" s="791"/>
      <c r="X127" s="791"/>
      <c r="Y127" s="791"/>
      <c r="Z127" s="791"/>
      <c r="AA127" s="791"/>
      <c r="AB127" s="791"/>
      <c r="AC127" s="791"/>
      <c r="AD127" s="791"/>
      <c r="AE127" s="791"/>
      <c r="AF127" s="791"/>
      <c r="AG127" s="791"/>
      <c r="AH127" s="791"/>
      <c r="AI127" s="791"/>
      <c r="AJ127" s="791"/>
      <c r="AK127" s="791"/>
      <c r="AL127" s="791"/>
      <c r="AM127" s="791"/>
      <c r="AN127" s="791"/>
      <c r="AO127" s="791"/>
      <c r="AP127" s="791"/>
      <c r="AQ127" s="791"/>
      <c r="AR127" s="791"/>
      <c r="AS127" s="791"/>
      <c r="AT127" s="791"/>
      <c r="AU127" s="791"/>
      <c r="AV127" s="791"/>
      <c r="AW127" s="791"/>
      <c r="AX127" s="791"/>
      <c r="AY127" s="791"/>
      <c r="AZ127" s="791"/>
      <c r="BA127" s="791"/>
      <c r="BB127" s="791"/>
      <c r="BC127" s="791"/>
      <c r="BD127" s="791"/>
      <c r="BE127" s="791"/>
      <c r="BF127" s="791"/>
      <c r="BG127" s="791"/>
      <c r="BH127" s="791"/>
      <c r="BI127" s="791"/>
      <c r="BJ127" s="791"/>
      <c r="BK127" s="791"/>
      <c r="BL127" s="791"/>
      <c r="BM127" s="791"/>
      <c r="BN127" s="791"/>
      <c r="BO127" s="791"/>
      <c r="BP127" s="791"/>
      <c r="BQ127" s="791"/>
      <c r="BR127" s="791"/>
      <c r="BS127" s="791"/>
      <c r="BT127" s="791"/>
      <c r="BU127" s="791"/>
      <c r="BV127" s="791"/>
      <c r="BW127" s="791"/>
      <c r="BX127" s="791"/>
      <c r="BY127" s="791"/>
      <c r="BZ127" s="791"/>
      <c r="CA127" s="791"/>
      <c r="CB127" s="791"/>
      <c r="CC127" s="791"/>
      <c r="CD127" s="791"/>
      <c r="CE127" s="791"/>
      <c r="CF127" s="791"/>
      <c r="CG127" s="791"/>
      <c r="CH127" s="791"/>
      <c r="CI127" s="791"/>
      <c r="CJ127" s="791"/>
      <c r="CK127" s="791"/>
      <c r="CL127" s="791"/>
      <c r="CM127" s="791"/>
      <c r="CN127" s="791"/>
      <c r="CO127" s="791"/>
      <c r="CP127" s="791"/>
      <c r="CQ127" s="791"/>
      <c r="CR127" s="791"/>
      <c r="CS127" s="791"/>
      <c r="CT127" s="791"/>
      <c r="CU127" s="791"/>
      <c r="CV127" s="791"/>
      <c r="CW127" s="791"/>
      <c r="CX127" s="791"/>
      <c r="CY127" s="791"/>
      <c r="CZ127" s="791"/>
      <c r="DA127" s="791"/>
      <c r="DB127" s="791"/>
      <c r="DC127" s="791"/>
      <c r="DD127" s="791"/>
      <c r="DE127" s="791"/>
      <c r="DF127" s="791"/>
      <c r="DG127" s="791"/>
      <c r="DH127" s="791"/>
      <c r="DI127" s="791"/>
      <c r="DJ127" s="791"/>
      <c r="DK127" s="791"/>
      <c r="DL127" s="791"/>
      <c r="DM127" s="791"/>
      <c r="DN127" s="791"/>
      <c r="DO127" s="791"/>
      <c r="DP127" s="791"/>
      <c r="DQ127" s="791"/>
      <c r="DR127" s="791"/>
      <c r="DS127" s="791"/>
      <c r="DT127" s="791"/>
      <c r="DU127" s="791"/>
      <c r="DV127" s="791"/>
      <c r="DW127" s="791"/>
      <c r="DX127" s="791"/>
      <c r="DY127" s="791"/>
      <c r="DZ127" s="791"/>
      <c r="EA127" s="791"/>
      <c r="EB127" s="791"/>
      <c r="EC127" s="790"/>
      <c r="ED127" s="790"/>
      <c r="EE127" s="790"/>
      <c r="EF127" s="790"/>
      <c r="EG127" s="790"/>
      <c r="EH127" s="790"/>
      <c r="EI127" s="790"/>
      <c r="EJ127" s="458"/>
      <c r="EK127" s="458"/>
    </row>
    <row r="128" spans="1:141" ht="13.5" thickBot="1">
      <c r="A128" s="1020"/>
      <c r="B128" s="1048" t="s">
        <v>900</v>
      </c>
      <c r="C128" s="1045" t="s">
        <v>1244</v>
      </c>
      <c r="S128" s="898">
        <f t="shared" si="44"/>
        <v>0</v>
      </c>
      <c r="T128" s="898">
        <f t="shared" ref="T128:T149" si="52">BP128+BS128+CE128+CN128+CQ128+CT128+CW128+CZ128+DC128+DF128+DI128+DL128+DO128+DU128+DX128+EA128</f>
        <v>0</v>
      </c>
      <c r="U128" s="898">
        <f t="shared" ref="U128:U149" si="53">BQ128+BT128+CF128+CO128+CR128+CU128+CX128+DA128+DD128+DG128+DJ128+DM128+DP128+DV128+DY128+EB128</f>
        <v>0</v>
      </c>
      <c r="V128" s="915"/>
      <c r="W128" s="915"/>
      <c r="X128" s="915"/>
      <c r="Y128" s="915"/>
      <c r="Z128" s="915"/>
      <c r="AA128" s="915"/>
      <c r="AB128" s="915"/>
      <c r="AC128" s="915"/>
      <c r="AD128" s="915"/>
      <c r="AE128" s="915"/>
      <c r="AF128" s="915"/>
      <c r="AG128" s="915"/>
      <c r="AH128" s="915"/>
      <c r="AI128" s="915"/>
      <c r="AJ128" s="915"/>
      <c r="AK128" s="915"/>
      <c r="AL128" s="915"/>
      <c r="AM128" s="915"/>
      <c r="AN128" s="915"/>
      <c r="AO128" s="915"/>
      <c r="AP128" s="915"/>
      <c r="AQ128" s="915"/>
      <c r="AR128" s="915"/>
      <c r="AS128" s="915"/>
      <c r="AT128" s="915"/>
      <c r="AU128" s="915"/>
      <c r="AV128" s="915"/>
      <c r="AW128" s="915"/>
      <c r="AX128" s="915"/>
      <c r="AY128" s="915"/>
      <c r="AZ128" s="915"/>
      <c r="BA128" s="915"/>
      <c r="BB128" s="915"/>
      <c r="BC128" s="915"/>
      <c r="BD128" s="915"/>
      <c r="BE128" s="915"/>
      <c r="BF128" s="915"/>
      <c r="BG128" s="915"/>
      <c r="BH128" s="915"/>
      <c r="BI128" s="915"/>
      <c r="BJ128" s="915"/>
      <c r="BK128" s="915"/>
      <c r="BL128" s="915"/>
      <c r="BM128" s="915"/>
      <c r="BN128" s="915"/>
      <c r="BO128" s="915"/>
      <c r="BP128" s="915"/>
      <c r="BQ128" s="915"/>
      <c r="BR128" s="915"/>
      <c r="BS128" s="915"/>
      <c r="BT128" s="915"/>
      <c r="BU128" s="915"/>
      <c r="BV128" s="915"/>
      <c r="BW128" s="915"/>
      <c r="BX128" s="915"/>
      <c r="BY128" s="915"/>
      <c r="BZ128" s="915"/>
      <c r="CA128" s="915"/>
      <c r="CB128" s="915"/>
      <c r="CC128" s="915"/>
      <c r="CD128" s="915"/>
      <c r="CE128" s="915"/>
      <c r="CF128" s="915"/>
      <c r="CG128" s="915"/>
      <c r="CH128" s="915"/>
      <c r="CI128" s="915"/>
      <c r="CJ128" s="915"/>
      <c r="CK128" s="915"/>
      <c r="CL128" s="915"/>
      <c r="CM128" s="915"/>
      <c r="CN128" s="915"/>
      <c r="CO128" s="915"/>
      <c r="CP128" s="915"/>
      <c r="CQ128" s="915"/>
      <c r="CR128" s="915"/>
      <c r="CS128" s="915"/>
      <c r="CT128" s="915"/>
      <c r="CU128" s="915"/>
      <c r="CV128" s="915"/>
      <c r="CW128" s="915"/>
      <c r="CX128" s="915"/>
      <c r="CY128" s="915"/>
      <c r="CZ128" s="915"/>
      <c r="DA128" s="915"/>
      <c r="DB128" s="915"/>
      <c r="DC128" s="915"/>
      <c r="DD128" s="915"/>
      <c r="DE128" s="915"/>
      <c r="DF128" s="915"/>
      <c r="DG128" s="915"/>
      <c r="DH128" s="915"/>
      <c r="DI128" s="915"/>
      <c r="DJ128" s="915"/>
      <c r="DK128" s="915"/>
      <c r="DL128" s="915"/>
      <c r="DM128" s="915"/>
      <c r="DN128" s="915"/>
      <c r="DO128" s="915"/>
      <c r="DP128" s="915"/>
      <c r="DQ128" s="915"/>
      <c r="DR128" s="915"/>
      <c r="DS128" s="915"/>
      <c r="DT128" s="915"/>
      <c r="DU128" s="915"/>
      <c r="DV128" s="915"/>
      <c r="DW128" s="915"/>
      <c r="DX128" s="915"/>
      <c r="DY128" s="915"/>
      <c r="DZ128" s="915"/>
      <c r="EA128" s="915"/>
      <c r="EB128" s="915"/>
      <c r="EC128" s="790"/>
      <c r="ED128" s="790"/>
      <c r="EE128" s="790"/>
      <c r="EF128" s="790"/>
      <c r="EG128" s="790"/>
      <c r="EH128" s="790"/>
      <c r="EI128" s="790"/>
      <c r="EJ128" s="458"/>
      <c r="EK128" s="458"/>
    </row>
    <row r="129" spans="1:139" ht="13.5" thickBot="1">
      <c r="A129" s="1026"/>
      <c r="B129" s="1006" t="s">
        <v>849</v>
      </c>
      <c r="C129" s="1057" t="s">
        <v>1245</v>
      </c>
      <c r="S129" s="878">
        <f t="shared" si="44"/>
        <v>0</v>
      </c>
      <c r="T129" s="879">
        <f t="shared" si="52"/>
        <v>0</v>
      </c>
      <c r="U129" s="879">
        <f t="shared" si="53"/>
        <v>0</v>
      </c>
      <c r="V129" s="917"/>
      <c r="W129" s="917"/>
      <c r="X129" s="917"/>
      <c r="Y129" s="917"/>
      <c r="Z129" s="917"/>
      <c r="AA129" s="917"/>
      <c r="AB129" s="917"/>
      <c r="AC129" s="917"/>
      <c r="AD129" s="917"/>
      <c r="AE129" s="917"/>
      <c r="AF129" s="917"/>
      <c r="AG129" s="917"/>
      <c r="AH129" s="917"/>
      <c r="AI129" s="917"/>
      <c r="AJ129" s="917"/>
      <c r="AK129" s="917"/>
      <c r="AL129" s="917"/>
      <c r="AM129" s="917"/>
      <c r="AN129" s="917"/>
      <c r="AO129" s="917"/>
      <c r="AP129" s="917"/>
      <c r="AQ129" s="917"/>
      <c r="AR129" s="917"/>
      <c r="AS129" s="917"/>
      <c r="AT129" s="917"/>
      <c r="AU129" s="917"/>
      <c r="AV129" s="917"/>
      <c r="AW129" s="917"/>
      <c r="AX129" s="917"/>
      <c r="AY129" s="917"/>
      <c r="AZ129" s="917"/>
      <c r="BA129" s="917"/>
      <c r="BB129" s="917"/>
      <c r="BC129" s="917"/>
      <c r="BD129" s="917"/>
      <c r="BE129" s="917"/>
      <c r="BF129" s="917"/>
      <c r="BG129" s="917"/>
      <c r="BH129" s="917"/>
      <c r="BI129" s="917"/>
      <c r="BJ129" s="917"/>
      <c r="BK129" s="917"/>
      <c r="BL129" s="917"/>
      <c r="BM129" s="917"/>
      <c r="BN129" s="917"/>
      <c r="BO129" s="917"/>
      <c r="BP129" s="917"/>
      <c r="BQ129" s="917"/>
      <c r="BR129" s="917"/>
      <c r="BS129" s="917"/>
      <c r="BT129" s="917"/>
      <c r="BU129" s="917"/>
      <c r="BV129" s="917"/>
      <c r="BW129" s="917"/>
      <c r="BX129" s="917"/>
      <c r="BY129" s="917"/>
      <c r="BZ129" s="917"/>
      <c r="CA129" s="917"/>
      <c r="CB129" s="917"/>
      <c r="CC129" s="917"/>
      <c r="CD129" s="917"/>
      <c r="CE129" s="917"/>
      <c r="CF129" s="917"/>
      <c r="CG129" s="917"/>
      <c r="CH129" s="917"/>
      <c r="CI129" s="917"/>
      <c r="CJ129" s="917"/>
      <c r="CK129" s="917"/>
      <c r="CL129" s="917"/>
      <c r="CM129" s="917"/>
      <c r="CN129" s="917"/>
      <c r="CO129" s="917"/>
      <c r="CP129" s="917"/>
      <c r="CQ129" s="917"/>
      <c r="CR129" s="917"/>
      <c r="CS129" s="917"/>
      <c r="CT129" s="917"/>
      <c r="CU129" s="917"/>
      <c r="CV129" s="917"/>
      <c r="CW129" s="917"/>
      <c r="CX129" s="917"/>
      <c r="CY129" s="917"/>
      <c r="CZ129" s="917"/>
      <c r="DA129" s="917"/>
      <c r="DB129" s="917"/>
      <c r="DC129" s="917"/>
      <c r="DD129" s="917"/>
      <c r="DE129" s="917"/>
      <c r="DF129" s="917"/>
      <c r="DG129" s="917"/>
      <c r="DH129" s="917"/>
      <c r="DI129" s="917"/>
      <c r="DJ129" s="917"/>
      <c r="DK129" s="917"/>
      <c r="DL129" s="917"/>
      <c r="DM129" s="917"/>
      <c r="DN129" s="917"/>
      <c r="DO129" s="917"/>
      <c r="DP129" s="917"/>
      <c r="DQ129" s="917"/>
      <c r="DR129" s="917"/>
      <c r="DS129" s="917"/>
      <c r="DT129" s="917"/>
      <c r="DU129" s="917"/>
      <c r="DV129" s="917"/>
      <c r="DW129" s="917"/>
      <c r="DX129" s="917"/>
      <c r="DY129" s="917"/>
      <c r="DZ129" s="917"/>
      <c r="EA129" s="917"/>
      <c r="EB129" s="918"/>
      <c r="EC129" s="790"/>
      <c r="ED129" s="789"/>
      <c r="EE129" s="789"/>
      <c r="EF129" s="789"/>
      <c r="EG129" s="789"/>
      <c r="EH129" s="789"/>
      <c r="EI129" s="789"/>
    </row>
    <row r="130" spans="1:139">
      <c r="A130" s="1021"/>
      <c r="B130" s="1009" t="s">
        <v>901</v>
      </c>
      <c r="C130" s="1058" t="s">
        <v>1246</v>
      </c>
      <c r="S130" s="899">
        <f t="shared" si="44"/>
        <v>0</v>
      </c>
      <c r="T130" s="899">
        <f t="shared" si="52"/>
        <v>0</v>
      </c>
      <c r="U130" s="899">
        <f t="shared" si="53"/>
        <v>0</v>
      </c>
      <c r="V130" s="916"/>
      <c r="W130" s="916"/>
      <c r="X130" s="916"/>
      <c r="Y130" s="916"/>
      <c r="Z130" s="916"/>
      <c r="AA130" s="916"/>
      <c r="AB130" s="916"/>
      <c r="AC130" s="916"/>
      <c r="AD130" s="916"/>
      <c r="AE130" s="916"/>
      <c r="AF130" s="916"/>
      <c r="AG130" s="916"/>
      <c r="AH130" s="916"/>
      <c r="AI130" s="916"/>
      <c r="AJ130" s="916"/>
      <c r="AK130" s="916"/>
      <c r="AL130" s="916"/>
      <c r="AM130" s="916"/>
      <c r="AN130" s="916"/>
      <c r="AO130" s="916"/>
      <c r="AP130" s="916"/>
      <c r="AQ130" s="916"/>
      <c r="AR130" s="916"/>
      <c r="AS130" s="916"/>
      <c r="AT130" s="916"/>
      <c r="AU130" s="916"/>
      <c r="AV130" s="916"/>
      <c r="AW130" s="916"/>
      <c r="AX130" s="916"/>
      <c r="AY130" s="916"/>
      <c r="AZ130" s="916"/>
      <c r="BA130" s="916"/>
      <c r="BB130" s="916"/>
      <c r="BC130" s="916"/>
      <c r="BD130" s="916"/>
      <c r="BE130" s="916"/>
      <c r="BF130" s="916"/>
      <c r="BG130" s="916"/>
      <c r="BH130" s="916"/>
      <c r="BI130" s="916"/>
      <c r="BJ130" s="916"/>
      <c r="BK130" s="916"/>
      <c r="BL130" s="916"/>
      <c r="BM130" s="916"/>
      <c r="BN130" s="916"/>
      <c r="BO130" s="916"/>
      <c r="BP130" s="916"/>
      <c r="BQ130" s="916"/>
      <c r="BR130" s="916"/>
      <c r="BS130" s="916"/>
      <c r="BT130" s="916"/>
      <c r="BU130" s="916"/>
      <c r="BV130" s="916"/>
      <c r="BW130" s="916"/>
      <c r="BX130" s="916"/>
      <c r="BY130" s="916"/>
      <c r="BZ130" s="916"/>
      <c r="CA130" s="916"/>
      <c r="CB130" s="916"/>
      <c r="CC130" s="916"/>
      <c r="CD130" s="916"/>
      <c r="CE130" s="916"/>
      <c r="CF130" s="916"/>
      <c r="CG130" s="916"/>
      <c r="CH130" s="916"/>
      <c r="CI130" s="916"/>
      <c r="CJ130" s="916"/>
      <c r="CK130" s="916"/>
      <c r="CL130" s="916"/>
      <c r="CM130" s="916"/>
      <c r="CN130" s="916"/>
      <c r="CO130" s="916"/>
      <c r="CP130" s="916"/>
      <c r="CQ130" s="916"/>
      <c r="CR130" s="916"/>
      <c r="CS130" s="916"/>
      <c r="CT130" s="916"/>
      <c r="CU130" s="916"/>
      <c r="CV130" s="916"/>
      <c r="CW130" s="916"/>
      <c r="CX130" s="916"/>
      <c r="CY130" s="916"/>
      <c r="CZ130" s="916"/>
      <c r="DA130" s="916"/>
      <c r="DB130" s="916"/>
      <c r="DC130" s="916"/>
      <c r="DD130" s="916"/>
      <c r="DE130" s="916"/>
      <c r="DF130" s="916"/>
      <c r="DG130" s="916"/>
      <c r="DH130" s="916"/>
      <c r="DI130" s="916"/>
      <c r="DJ130" s="916"/>
      <c r="DK130" s="916"/>
      <c r="DL130" s="916"/>
      <c r="DM130" s="916"/>
      <c r="DN130" s="916"/>
      <c r="DO130" s="916"/>
      <c r="DP130" s="916"/>
      <c r="DQ130" s="916"/>
      <c r="DR130" s="916"/>
      <c r="DS130" s="916"/>
      <c r="DT130" s="916"/>
      <c r="DU130" s="916"/>
      <c r="DV130" s="916"/>
      <c r="DW130" s="916"/>
      <c r="DX130" s="916"/>
      <c r="DY130" s="916"/>
      <c r="DZ130" s="916"/>
      <c r="EA130" s="916"/>
      <c r="EB130" s="916"/>
      <c r="EC130" s="789"/>
      <c r="ED130" s="789"/>
      <c r="EE130" s="789"/>
      <c r="EF130" s="789"/>
      <c r="EG130" s="789"/>
      <c r="EH130" s="789"/>
      <c r="EI130" s="789"/>
    </row>
    <row r="131" spans="1:139">
      <c r="A131" s="1059"/>
      <c r="B131" s="1009" t="s">
        <v>902</v>
      </c>
      <c r="C131" s="1058" t="s">
        <v>1247</v>
      </c>
      <c r="S131" s="745">
        <f t="shared" si="44"/>
        <v>0</v>
      </c>
      <c r="T131" s="745">
        <f t="shared" si="52"/>
        <v>0</v>
      </c>
      <c r="U131" s="745">
        <f t="shared" si="53"/>
        <v>0</v>
      </c>
      <c r="V131" s="791"/>
      <c r="W131" s="791"/>
      <c r="X131" s="791"/>
      <c r="Y131" s="791"/>
      <c r="Z131" s="791"/>
      <c r="AA131" s="791"/>
      <c r="AB131" s="791"/>
      <c r="AC131" s="791"/>
      <c r="AD131" s="791"/>
      <c r="AE131" s="791"/>
      <c r="AF131" s="791"/>
      <c r="AG131" s="791"/>
      <c r="AH131" s="791"/>
      <c r="AI131" s="791"/>
      <c r="AJ131" s="791"/>
      <c r="AK131" s="791"/>
      <c r="AL131" s="791"/>
      <c r="AM131" s="791"/>
      <c r="AN131" s="791"/>
      <c r="AO131" s="791"/>
      <c r="AP131" s="791"/>
      <c r="AQ131" s="791"/>
      <c r="AR131" s="791"/>
      <c r="AS131" s="791"/>
      <c r="AT131" s="791"/>
      <c r="AU131" s="791"/>
      <c r="AV131" s="791"/>
      <c r="AW131" s="791"/>
      <c r="AX131" s="791"/>
      <c r="AY131" s="791"/>
      <c r="AZ131" s="791"/>
      <c r="BA131" s="791"/>
      <c r="BB131" s="791"/>
      <c r="BC131" s="791"/>
      <c r="BD131" s="791"/>
      <c r="BE131" s="791"/>
      <c r="BF131" s="791"/>
      <c r="BG131" s="791"/>
      <c r="BH131" s="791"/>
      <c r="BI131" s="791"/>
      <c r="BJ131" s="791"/>
      <c r="BK131" s="791"/>
      <c r="BL131" s="791"/>
      <c r="BM131" s="791"/>
      <c r="BN131" s="791"/>
      <c r="BO131" s="791"/>
      <c r="BP131" s="791"/>
      <c r="BQ131" s="791"/>
      <c r="BR131" s="791"/>
      <c r="BS131" s="791"/>
      <c r="BT131" s="791"/>
      <c r="BU131" s="791"/>
      <c r="BV131" s="791"/>
      <c r="BW131" s="791"/>
      <c r="BX131" s="791"/>
      <c r="BY131" s="791"/>
      <c r="BZ131" s="791"/>
      <c r="CA131" s="791"/>
      <c r="CB131" s="791"/>
      <c r="CC131" s="791"/>
      <c r="CD131" s="791"/>
      <c r="CE131" s="791"/>
      <c r="CF131" s="791"/>
      <c r="CG131" s="791"/>
      <c r="CH131" s="791"/>
      <c r="CI131" s="791"/>
      <c r="CJ131" s="791"/>
      <c r="CK131" s="791"/>
      <c r="CL131" s="791"/>
      <c r="CM131" s="791"/>
      <c r="CN131" s="791"/>
      <c r="CO131" s="791"/>
      <c r="CP131" s="791"/>
      <c r="CQ131" s="791"/>
      <c r="CR131" s="791"/>
      <c r="CS131" s="791"/>
      <c r="CT131" s="791"/>
      <c r="CU131" s="791"/>
      <c r="CV131" s="791"/>
      <c r="CW131" s="791"/>
      <c r="CX131" s="791"/>
      <c r="CY131" s="791"/>
      <c r="CZ131" s="791"/>
      <c r="DA131" s="791"/>
      <c r="DB131" s="791"/>
      <c r="DC131" s="791"/>
      <c r="DD131" s="791"/>
      <c r="DE131" s="791"/>
      <c r="DF131" s="791"/>
      <c r="DG131" s="791"/>
      <c r="DH131" s="791"/>
      <c r="DI131" s="791"/>
      <c r="DJ131" s="791"/>
      <c r="DK131" s="791"/>
      <c r="DL131" s="791"/>
      <c r="DM131" s="791"/>
      <c r="DN131" s="791"/>
      <c r="DO131" s="791"/>
      <c r="DP131" s="791"/>
      <c r="DQ131" s="791"/>
      <c r="DR131" s="791"/>
      <c r="DS131" s="791"/>
      <c r="DT131" s="791"/>
      <c r="DU131" s="791"/>
      <c r="DV131" s="791"/>
      <c r="DW131" s="791"/>
      <c r="DX131" s="791"/>
      <c r="DY131" s="791"/>
      <c r="DZ131" s="791"/>
      <c r="EA131" s="791"/>
      <c r="EB131" s="791"/>
      <c r="EC131" s="789"/>
      <c r="ED131" s="789"/>
      <c r="EE131" s="789"/>
      <c r="EF131" s="789"/>
      <c r="EG131" s="789"/>
      <c r="EH131" s="789"/>
      <c r="EI131" s="789"/>
    </row>
    <row r="132" spans="1:139">
      <c r="A132" s="1060"/>
      <c r="B132" s="1009" t="s">
        <v>1141</v>
      </c>
      <c r="C132" s="1058" t="s">
        <v>1248</v>
      </c>
      <c r="S132" s="745">
        <f t="shared" si="44"/>
        <v>0</v>
      </c>
      <c r="T132" s="745">
        <f t="shared" si="52"/>
        <v>0</v>
      </c>
      <c r="U132" s="745">
        <f t="shared" si="53"/>
        <v>0</v>
      </c>
      <c r="V132" s="791"/>
      <c r="W132" s="791"/>
      <c r="X132" s="791"/>
      <c r="Y132" s="791"/>
      <c r="Z132" s="791"/>
      <c r="AA132" s="791"/>
      <c r="AB132" s="791"/>
      <c r="AC132" s="791"/>
      <c r="AD132" s="791"/>
      <c r="AE132" s="791"/>
      <c r="AF132" s="791"/>
      <c r="AG132" s="791"/>
      <c r="AH132" s="791"/>
      <c r="AI132" s="791"/>
      <c r="AJ132" s="791"/>
      <c r="AK132" s="791"/>
      <c r="AL132" s="791"/>
      <c r="AM132" s="791"/>
      <c r="AN132" s="791"/>
      <c r="AO132" s="791"/>
      <c r="AP132" s="791"/>
      <c r="AQ132" s="791"/>
      <c r="AR132" s="791"/>
      <c r="AS132" s="791"/>
      <c r="AT132" s="791"/>
      <c r="AU132" s="791"/>
      <c r="AV132" s="791"/>
      <c r="AW132" s="791"/>
      <c r="AX132" s="791"/>
      <c r="AY132" s="791"/>
      <c r="AZ132" s="791"/>
      <c r="BA132" s="791"/>
      <c r="BB132" s="791"/>
      <c r="BC132" s="791"/>
      <c r="BD132" s="791"/>
      <c r="BE132" s="791"/>
      <c r="BF132" s="791"/>
      <c r="BG132" s="791"/>
      <c r="BH132" s="791"/>
      <c r="BI132" s="791"/>
      <c r="BJ132" s="791"/>
      <c r="BK132" s="791"/>
      <c r="BL132" s="791"/>
      <c r="BM132" s="791"/>
      <c r="BN132" s="791"/>
      <c r="BO132" s="791"/>
      <c r="BP132" s="791"/>
      <c r="BQ132" s="791"/>
      <c r="BR132" s="791"/>
      <c r="BS132" s="791"/>
      <c r="BT132" s="791"/>
      <c r="BU132" s="791"/>
      <c r="BV132" s="791"/>
      <c r="BW132" s="791"/>
      <c r="BX132" s="791"/>
      <c r="BY132" s="791"/>
      <c r="BZ132" s="791"/>
      <c r="CA132" s="791"/>
      <c r="CB132" s="791"/>
      <c r="CC132" s="791"/>
      <c r="CD132" s="791"/>
      <c r="CE132" s="791"/>
      <c r="CF132" s="791"/>
      <c r="CG132" s="791"/>
      <c r="CH132" s="791"/>
      <c r="CI132" s="791"/>
      <c r="CJ132" s="791"/>
      <c r="CK132" s="791"/>
      <c r="CL132" s="791"/>
      <c r="CM132" s="791"/>
      <c r="CN132" s="791"/>
      <c r="CO132" s="791"/>
      <c r="CP132" s="791"/>
      <c r="CQ132" s="791"/>
      <c r="CR132" s="791"/>
      <c r="CS132" s="791"/>
      <c r="CT132" s="791"/>
      <c r="CU132" s="791"/>
      <c r="CV132" s="791"/>
      <c r="CW132" s="791"/>
      <c r="CX132" s="791"/>
      <c r="CY132" s="791"/>
      <c r="CZ132" s="791"/>
      <c r="DA132" s="791"/>
      <c r="DB132" s="791"/>
      <c r="DC132" s="791"/>
      <c r="DD132" s="791"/>
      <c r="DE132" s="791"/>
      <c r="DF132" s="791"/>
      <c r="DG132" s="791"/>
      <c r="DH132" s="791"/>
      <c r="DI132" s="791"/>
      <c r="DJ132" s="791"/>
      <c r="DK132" s="791"/>
      <c r="DL132" s="791"/>
      <c r="DM132" s="791"/>
      <c r="DN132" s="791"/>
      <c r="DO132" s="791"/>
      <c r="DP132" s="791"/>
      <c r="DQ132" s="791"/>
      <c r="DR132" s="791"/>
      <c r="DS132" s="791"/>
      <c r="DT132" s="791"/>
      <c r="DU132" s="791"/>
      <c r="DV132" s="791"/>
      <c r="DW132" s="791"/>
      <c r="DX132" s="791"/>
      <c r="DY132" s="791"/>
      <c r="DZ132" s="791"/>
      <c r="EA132" s="791"/>
      <c r="EB132" s="791"/>
      <c r="EC132" s="789"/>
      <c r="ED132" s="789"/>
      <c r="EE132" s="789"/>
      <c r="EF132" s="789"/>
      <c r="EG132" s="789"/>
      <c r="EH132" s="789"/>
      <c r="EI132" s="789"/>
    </row>
    <row r="133" spans="1:139" ht="13.5" thickBot="1">
      <c r="A133" s="1061"/>
      <c r="B133" s="1048" t="s">
        <v>1143</v>
      </c>
      <c r="C133" s="1045" t="s">
        <v>1249</v>
      </c>
      <c r="S133" s="898">
        <f t="shared" si="44"/>
        <v>0</v>
      </c>
      <c r="T133" s="898">
        <f t="shared" si="52"/>
        <v>0</v>
      </c>
      <c r="U133" s="898">
        <f t="shared" si="53"/>
        <v>0</v>
      </c>
      <c r="V133" s="915"/>
      <c r="W133" s="915"/>
      <c r="X133" s="915"/>
      <c r="Y133" s="915"/>
      <c r="Z133" s="915"/>
      <c r="AA133" s="915"/>
      <c r="AB133" s="915"/>
      <c r="AC133" s="915"/>
      <c r="AD133" s="915"/>
      <c r="AE133" s="915"/>
      <c r="AF133" s="915"/>
      <c r="AG133" s="915"/>
      <c r="AH133" s="915"/>
      <c r="AI133" s="915"/>
      <c r="AJ133" s="915"/>
      <c r="AK133" s="915"/>
      <c r="AL133" s="915"/>
      <c r="AM133" s="915"/>
      <c r="AN133" s="915"/>
      <c r="AO133" s="915"/>
      <c r="AP133" s="915"/>
      <c r="AQ133" s="915"/>
      <c r="AR133" s="915"/>
      <c r="AS133" s="915"/>
      <c r="AT133" s="915"/>
      <c r="AU133" s="915"/>
      <c r="AV133" s="915"/>
      <c r="AW133" s="915"/>
      <c r="AX133" s="915"/>
      <c r="AY133" s="915"/>
      <c r="AZ133" s="915"/>
      <c r="BA133" s="915"/>
      <c r="BB133" s="915"/>
      <c r="BC133" s="915"/>
      <c r="BD133" s="915"/>
      <c r="BE133" s="915"/>
      <c r="BF133" s="915"/>
      <c r="BG133" s="915"/>
      <c r="BH133" s="915"/>
      <c r="BI133" s="915"/>
      <c r="BJ133" s="915"/>
      <c r="BK133" s="915"/>
      <c r="BL133" s="915"/>
      <c r="BM133" s="915"/>
      <c r="BN133" s="915"/>
      <c r="BO133" s="915"/>
      <c r="BP133" s="915"/>
      <c r="BQ133" s="915"/>
      <c r="BR133" s="915"/>
      <c r="BS133" s="915"/>
      <c r="BT133" s="915"/>
      <c r="BU133" s="915"/>
      <c r="BV133" s="915"/>
      <c r="BW133" s="915"/>
      <c r="BX133" s="915"/>
      <c r="BY133" s="915"/>
      <c r="BZ133" s="915"/>
      <c r="CA133" s="915"/>
      <c r="CB133" s="915"/>
      <c r="CC133" s="915"/>
      <c r="CD133" s="915"/>
      <c r="CE133" s="915"/>
      <c r="CF133" s="915"/>
      <c r="CG133" s="915"/>
      <c r="CH133" s="915"/>
      <c r="CI133" s="915"/>
      <c r="CJ133" s="915"/>
      <c r="CK133" s="915"/>
      <c r="CL133" s="915"/>
      <c r="CM133" s="915"/>
      <c r="CN133" s="915"/>
      <c r="CO133" s="915"/>
      <c r="CP133" s="915"/>
      <c r="CQ133" s="915"/>
      <c r="CR133" s="915"/>
      <c r="CS133" s="915"/>
      <c r="CT133" s="915"/>
      <c r="CU133" s="915"/>
      <c r="CV133" s="915"/>
      <c r="CW133" s="915"/>
      <c r="CX133" s="915"/>
      <c r="CY133" s="915"/>
      <c r="CZ133" s="915"/>
      <c r="DA133" s="915"/>
      <c r="DB133" s="915"/>
      <c r="DC133" s="915"/>
      <c r="DD133" s="915"/>
      <c r="DE133" s="915"/>
      <c r="DF133" s="915"/>
      <c r="DG133" s="915"/>
      <c r="DH133" s="915"/>
      <c r="DI133" s="915"/>
      <c r="DJ133" s="915"/>
      <c r="DK133" s="915"/>
      <c r="DL133" s="915"/>
      <c r="DM133" s="915"/>
      <c r="DN133" s="915"/>
      <c r="DO133" s="915"/>
      <c r="DP133" s="915"/>
      <c r="DQ133" s="915"/>
      <c r="DR133" s="915"/>
      <c r="DS133" s="915"/>
      <c r="DT133" s="915"/>
      <c r="DU133" s="915"/>
      <c r="DV133" s="915"/>
      <c r="DW133" s="915"/>
      <c r="DX133" s="915"/>
      <c r="DY133" s="915"/>
      <c r="DZ133" s="915"/>
      <c r="EA133" s="915"/>
      <c r="EB133" s="915"/>
      <c r="EC133" s="789"/>
      <c r="ED133" s="789"/>
      <c r="EE133" s="789"/>
      <c r="EF133" s="789"/>
      <c r="EG133" s="789"/>
      <c r="EH133" s="789"/>
      <c r="EI133" s="789"/>
    </row>
    <row r="134" spans="1:139" ht="13.5" thickBot="1">
      <c r="A134" s="1062"/>
      <c r="B134" s="1006" t="s">
        <v>850</v>
      </c>
      <c r="C134" s="1057" t="s">
        <v>1250</v>
      </c>
      <c r="S134" s="878">
        <f t="shared" si="44"/>
        <v>0</v>
      </c>
      <c r="T134" s="879">
        <f t="shared" si="52"/>
        <v>0</v>
      </c>
      <c r="U134" s="879">
        <f t="shared" si="53"/>
        <v>0</v>
      </c>
      <c r="V134" s="917"/>
      <c r="W134" s="917"/>
      <c r="X134" s="917"/>
      <c r="Y134" s="917"/>
      <c r="Z134" s="917"/>
      <c r="AA134" s="917"/>
      <c r="AB134" s="917"/>
      <c r="AC134" s="917"/>
      <c r="AD134" s="917"/>
      <c r="AE134" s="917"/>
      <c r="AF134" s="917"/>
      <c r="AG134" s="917"/>
      <c r="AH134" s="917"/>
      <c r="AI134" s="917"/>
      <c r="AJ134" s="917"/>
      <c r="AK134" s="917"/>
      <c r="AL134" s="917"/>
      <c r="AM134" s="917"/>
      <c r="AN134" s="917"/>
      <c r="AO134" s="917"/>
      <c r="AP134" s="917"/>
      <c r="AQ134" s="917"/>
      <c r="AR134" s="917"/>
      <c r="AS134" s="917"/>
      <c r="AT134" s="917"/>
      <c r="AU134" s="917"/>
      <c r="AV134" s="917"/>
      <c r="AW134" s="917"/>
      <c r="AX134" s="917"/>
      <c r="AY134" s="917"/>
      <c r="AZ134" s="917"/>
      <c r="BA134" s="917"/>
      <c r="BB134" s="917"/>
      <c r="BC134" s="917"/>
      <c r="BD134" s="917"/>
      <c r="BE134" s="917"/>
      <c r="BF134" s="917"/>
      <c r="BG134" s="917"/>
      <c r="BH134" s="917"/>
      <c r="BI134" s="917"/>
      <c r="BJ134" s="917"/>
      <c r="BK134" s="917"/>
      <c r="BL134" s="917"/>
      <c r="BM134" s="917"/>
      <c r="BN134" s="917"/>
      <c r="BO134" s="917"/>
      <c r="BP134" s="917"/>
      <c r="BQ134" s="917"/>
      <c r="BR134" s="917"/>
      <c r="BS134" s="917"/>
      <c r="BT134" s="917"/>
      <c r="BU134" s="917"/>
      <c r="BV134" s="917"/>
      <c r="BW134" s="917"/>
      <c r="BX134" s="917"/>
      <c r="BY134" s="917"/>
      <c r="BZ134" s="917"/>
      <c r="CA134" s="917"/>
      <c r="CB134" s="917"/>
      <c r="CC134" s="917"/>
      <c r="CD134" s="917"/>
      <c r="CE134" s="917"/>
      <c r="CF134" s="917"/>
      <c r="CG134" s="917"/>
      <c r="CH134" s="917"/>
      <c r="CI134" s="917"/>
      <c r="CJ134" s="917"/>
      <c r="CK134" s="917"/>
      <c r="CL134" s="917"/>
      <c r="CM134" s="917"/>
      <c r="CN134" s="917"/>
      <c r="CO134" s="917"/>
      <c r="CP134" s="917"/>
      <c r="CQ134" s="917"/>
      <c r="CR134" s="917"/>
      <c r="CS134" s="917"/>
      <c r="CT134" s="917"/>
      <c r="CU134" s="917"/>
      <c r="CV134" s="917"/>
      <c r="CW134" s="917"/>
      <c r="CX134" s="917"/>
      <c r="CY134" s="917"/>
      <c r="CZ134" s="917"/>
      <c r="DA134" s="917"/>
      <c r="DB134" s="917"/>
      <c r="DC134" s="917"/>
      <c r="DD134" s="917"/>
      <c r="DE134" s="917"/>
      <c r="DF134" s="917"/>
      <c r="DG134" s="917"/>
      <c r="DH134" s="917"/>
      <c r="DI134" s="917"/>
      <c r="DJ134" s="917"/>
      <c r="DK134" s="917"/>
      <c r="DL134" s="917"/>
      <c r="DM134" s="917"/>
      <c r="DN134" s="917"/>
      <c r="DO134" s="917"/>
      <c r="DP134" s="917"/>
      <c r="DQ134" s="917"/>
      <c r="DR134" s="917"/>
      <c r="DS134" s="917"/>
      <c r="DT134" s="917"/>
      <c r="DU134" s="917"/>
      <c r="DV134" s="917"/>
      <c r="DW134" s="917"/>
      <c r="DX134" s="917"/>
      <c r="DY134" s="917"/>
      <c r="DZ134" s="917"/>
      <c r="EA134" s="917"/>
      <c r="EB134" s="918"/>
      <c r="EC134" s="789"/>
      <c r="ED134" s="789"/>
      <c r="EE134" s="789"/>
      <c r="EF134" s="789"/>
      <c r="EG134" s="789"/>
      <c r="EH134" s="789"/>
      <c r="EI134" s="789"/>
    </row>
    <row r="135" spans="1:139">
      <c r="A135" s="1063"/>
      <c r="B135" s="1009" t="s">
        <v>903</v>
      </c>
      <c r="C135" s="1058" t="s">
        <v>1251</v>
      </c>
      <c r="S135" s="899">
        <f t="shared" si="44"/>
        <v>0</v>
      </c>
      <c r="T135" s="899">
        <f t="shared" si="52"/>
        <v>0</v>
      </c>
      <c r="U135" s="899">
        <f t="shared" si="53"/>
        <v>0</v>
      </c>
      <c r="V135" s="916"/>
      <c r="W135" s="916"/>
      <c r="X135" s="916"/>
      <c r="Y135" s="916"/>
      <c r="Z135" s="916"/>
      <c r="AA135" s="916"/>
      <c r="AB135" s="916"/>
      <c r="AC135" s="916"/>
      <c r="AD135" s="916"/>
      <c r="AE135" s="916"/>
      <c r="AF135" s="916"/>
      <c r="AG135" s="916"/>
      <c r="AH135" s="916"/>
      <c r="AI135" s="916"/>
      <c r="AJ135" s="916"/>
      <c r="AK135" s="916"/>
      <c r="AL135" s="916"/>
      <c r="AM135" s="916"/>
      <c r="AN135" s="916"/>
      <c r="AO135" s="916"/>
      <c r="AP135" s="916"/>
      <c r="AQ135" s="916"/>
      <c r="AR135" s="916"/>
      <c r="AS135" s="916"/>
      <c r="AT135" s="916"/>
      <c r="AU135" s="916"/>
      <c r="AV135" s="916"/>
      <c r="AW135" s="916"/>
      <c r="AX135" s="916"/>
      <c r="AY135" s="916"/>
      <c r="AZ135" s="916"/>
      <c r="BA135" s="916"/>
      <c r="BB135" s="916"/>
      <c r="BC135" s="916"/>
      <c r="BD135" s="916"/>
      <c r="BE135" s="916"/>
      <c r="BF135" s="916"/>
      <c r="BG135" s="916"/>
      <c r="BH135" s="916"/>
      <c r="BI135" s="916"/>
      <c r="BJ135" s="916"/>
      <c r="BK135" s="916"/>
      <c r="BL135" s="916"/>
      <c r="BM135" s="916"/>
      <c r="BN135" s="916"/>
      <c r="BO135" s="916"/>
      <c r="BP135" s="916"/>
      <c r="BQ135" s="916"/>
      <c r="BR135" s="916"/>
      <c r="BS135" s="916"/>
      <c r="BT135" s="916"/>
      <c r="BU135" s="916"/>
      <c r="BV135" s="916"/>
      <c r="BW135" s="916"/>
      <c r="BX135" s="916"/>
      <c r="BY135" s="916"/>
      <c r="BZ135" s="916"/>
      <c r="CA135" s="916"/>
      <c r="CB135" s="916"/>
      <c r="CC135" s="916"/>
      <c r="CD135" s="916"/>
      <c r="CE135" s="916"/>
      <c r="CF135" s="916"/>
      <c r="CG135" s="916"/>
      <c r="CH135" s="916"/>
      <c r="CI135" s="916"/>
      <c r="CJ135" s="916"/>
      <c r="CK135" s="916"/>
      <c r="CL135" s="916"/>
      <c r="CM135" s="916"/>
      <c r="CN135" s="916"/>
      <c r="CO135" s="916"/>
      <c r="CP135" s="916"/>
      <c r="CQ135" s="916"/>
      <c r="CR135" s="916"/>
      <c r="CS135" s="916"/>
      <c r="CT135" s="916"/>
      <c r="CU135" s="916"/>
      <c r="CV135" s="916"/>
      <c r="CW135" s="916"/>
      <c r="CX135" s="916"/>
      <c r="CY135" s="916"/>
      <c r="CZ135" s="916"/>
      <c r="DA135" s="916"/>
      <c r="DB135" s="916"/>
      <c r="DC135" s="916"/>
      <c r="DD135" s="916"/>
      <c r="DE135" s="916"/>
      <c r="DF135" s="916"/>
      <c r="DG135" s="916"/>
      <c r="DH135" s="916"/>
      <c r="DI135" s="916"/>
      <c r="DJ135" s="916"/>
      <c r="DK135" s="916"/>
      <c r="DL135" s="916"/>
      <c r="DM135" s="916"/>
      <c r="DN135" s="916"/>
      <c r="DO135" s="916"/>
      <c r="DP135" s="916"/>
      <c r="DQ135" s="916"/>
      <c r="DR135" s="916"/>
      <c r="DS135" s="916"/>
      <c r="DT135" s="916"/>
      <c r="DU135" s="916"/>
      <c r="DV135" s="916"/>
      <c r="DW135" s="916"/>
      <c r="DX135" s="916"/>
      <c r="DY135" s="916"/>
      <c r="DZ135" s="916"/>
      <c r="EA135" s="916"/>
      <c r="EB135" s="916"/>
      <c r="EC135" s="789"/>
      <c r="ED135" s="789"/>
      <c r="EE135" s="789"/>
      <c r="EF135" s="789"/>
      <c r="EG135" s="789"/>
      <c r="EH135" s="789"/>
      <c r="EI135" s="789"/>
    </row>
    <row r="136" spans="1:139">
      <c r="A136" s="1064"/>
      <c r="B136" s="1009" t="s">
        <v>904</v>
      </c>
      <c r="C136" s="1058" t="s">
        <v>1252</v>
      </c>
      <c r="S136" s="745">
        <f t="shared" si="44"/>
        <v>0</v>
      </c>
      <c r="T136" s="745">
        <f t="shared" si="52"/>
        <v>0</v>
      </c>
      <c r="U136" s="745">
        <f t="shared" si="53"/>
        <v>0</v>
      </c>
      <c r="V136" s="791"/>
      <c r="W136" s="791"/>
      <c r="X136" s="791"/>
      <c r="Y136" s="791"/>
      <c r="Z136" s="791"/>
      <c r="AA136" s="791"/>
      <c r="AB136" s="791"/>
      <c r="AC136" s="791"/>
      <c r="AD136" s="791"/>
      <c r="AE136" s="791"/>
      <c r="AF136" s="791"/>
      <c r="AG136" s="791"/>
      <c r="AH136" s="791"/>
      <c r="AI136" s="791"/>
      <c r="AJ136" s="791"/>
      <c r="AK136" s="791"/>
      <c r="AL136" s="791"/>
      <c r="AM136" s="791"/>
      <c r="AN136" s="791"/>
      <c r="AO136" s="791"/>
      <c r="AP136" s="791"/>
      <c r="AQ136" s="791"/>
      <c r="AR136" s="791"/>
      <c r="AS136" s="791"/>
      <c r="AT136" s="791"/>
      <c r="AU136" s="791"/>
      <c r="AV136" s="791"/>
      <c r="AW136" s="791"/>
      <c r="AX136" s="791"/>
      <c r="AY136" s="791"/>
      <c r="AZ136" s="791"/>
      <c r="BA136" s="791"/>
      <c r="BB136" s="791"/>
      <c r="BC136" s="791"/>
      <c r="BD136" s="791"/>
      <c r="BE136" s="791"/>
      <c r="BF136" s="791"/>
      <c r="BG136" s="791"/>
      <c r="BH136" s="791"/>
      <c r="BI136" s="791"/>
      <c r="BJ136" s="791"/>
      <c r="BK136" s="791"/>
      <c r="BL136" s="791"/>
      <c r="BM136" s="791"/>
      <c r="BN136" s="791"/>
      <c r="BO136" s="791"/>
      <c r="BP136" s="791"/>
      <c r="BQ136" s="791"/>
      <c r="BR136" s="791"/>
      <c r="BS136" s="791"/>
      <c r="BT136" s="791"/>
      <c r="BU136" s="791"/>
      <c r="BV136" s="791"/>
      <c r="BW136" s="791"/>
      <c r="BX136" s="791"/>
      <c r="BY136" s="791"/>
      <c r="BZ136" s="791"/>
      <c r="CA136" s="791"/>
      <c r="CB136" s="791"/>
      <c r="CC136" s="791"/>
      <c r="CD136" s="791"/>
      <c r="CE136" s="791"/>
      <c r="CF136" s="791"/>
      <c r="CG136" s="791"/>
      <c r="CH136" s="791"/>
      <c r="CI136" s="791"/>
      <c r="CJ136" s="791"/>
      <c r="CK136" s="791"/>
      <c r="CL136" s="791"/>
      <c r="CM136" s="791"/>
      <c r="CN136" s="791"/>
      <c r="CO136" s="791"/>
      <c r="CP136" s="791"/>
      <c r="CQ136" s="791"/>
      <c r="CR136" s="791"/>
      <c r="CS136" s="791"/>
      <c r="CT136" s="791"/>
      <c r="CU136" s="791"/>
      <c r="CV136" s="791"/>
      <c r="CW136" s="791"/>
      <c r="CX136" s="791"/>
      <c r="CY136" s="791"/>
      <c r="CZ136" s="791"/>
      <c r="DA136" s="791"/>
      <c r="DB136" s="791"/>
      <c r="DC136" s="791"/>
      <c r="DD136" s="791"/>
      <c r="DE136" s="791"/>
      <c r="DF136" s="791"/>
      <c r="DG136" s="791"/>
      <c r="DH136" s="791"/>
      <c r="DI136" s="791"/>
      <c r="DJ136" s="791"/>
      <c r="DK136" s="791"/>
      <c r="DL136" s="791"/>
      <c r="DM136" s="791"/>
      <c r="DN136" s="791"/>
      <c r="DO136" s="791"/>
      <c r="DP136" s="791"/>
      <c r="DQ136" s="791"/>
      <c r="DR136" s="791"/>
      <c r="DS136" s="791"/>
      <c r="DT136" s="791"/>
      <c r="DU136" s="791"/>
      <c r="DV136" s="791"/>
      <c r="DW136" s="791"/>
      <c r="DX136" s="791"/>
      <c r="DY136" s="791"/>
      <c r="DZ136" s="791"/>
      <c r="EA136" s="791"/>
      <c r="EB136" s="791"/>
      <c r="EC136" s="789"/>
      <c r="ED136" s="789"/>
      <c r="EE136" s="789"/>
      <c r="EF136" s="789"/>
      <c r="EG136" s="789"/>
      <c r="EH136" s="789"/>
      <c r="EI136" s="789"/>
    </row>
    <row r="137" spans="1:139">
      <c r="A137" s="1064"/>
      <c r="B137" s="1009" t="s">
        <v>1150</v>
      </c>
      <c r="C137" s="1058" t="s">
        <v>1253</v>
      </c>
      <c r="S137" s="745">
        <f t="shared" si="44"/>
        <v>0</v>
      </c>
      <c r="T137" s="745">
        <f t="shared" si="52"/>
        <v>0</v>
      </c>
      <c r="U137" s="745">
        <f t="shared" si="53"/>
        <v>0</v>
      </c>
      <c r="V137" s="791"/>
      <c r="W137" s="791"/>
      <c r="X137" s="791"/>
      <c r="Y137" s="791"/>
      <c r="Z137" s="791"/>
      <c r="AA137" s="791"/>
      <c r="AB137" s="791"/>
      <c r="AC137" s="791"/>
      <c r="AD137" s="791"/>
      <c r="AE137" s="791"/>
      <c r="AF137" s="791"/>
      <c r="AG137" s="791"/>
      <c r="AH137" s="791"/>
      <c r="AI137" s="791"/>
      <c r="AJ137" s="791"/>
      <c r="AK137" s="791"/>
      <c r="AL137" s="791"/>
      <c r="AM137" s="791"/>
      <c r="AN137" s="791"/>
      <c r="AO137" s="791"/>
      <c r="AP137" s="791"/>
      <c r="AQ137" s="791"/>
      <c r="AR137" s="791"/>
      <c r="AS137" s="791"/>
      <c r="AT137" s="791"/>
      <c r="AU137" s="791"/>
      <c r="AV137" s="791"/>
      <c r="AW137" s="791"/>
      <c r="AX137" s="791"/>
      <c r="AY137" s="791"/>
      <c r="AZ137" s="791"/>
      <c r="BA137" s="791"/>
      <c r="BB137" s="791"/>
      <c r="BC137" s="791"/>
      <c r="BD137" s="791"/>
      <c r="BE137" s="791"/>
      <c r="BF137" s="791"/>
      <c r="BG137" s="791"/>
      <c r="BH137" s="791"/>
      <c r="BI137" s="791"/>
      <c r="BJ137" s="791"/>
      <c r="BK137" s="791"/>
      <c r="BL137" s="791"/>
      <c r="BM137" s="791"/>
      <c r="BN137" s="791"/>
      <c r="BO137" s="791"/>
      <c r="BP137" s="791"/>
      <c r="BQ137" s="791"/>
      <c r="BR137" s="791"/>
      <c r="BS137" s="791"/>
      <c r="BT137" s="791"/>
      <c r="BU137" s="791"/>
      <c r="BV137" s="791"/>
      <c r="BW137" s="791"/>
      <c r="BX137" s="791"/>
      <c r="BY137" s="791"/>
      <c r="BZ137" s="791"/>
      <c r="CA137" s="791"/>
      <c r="CB137" s="791"/>
      <c r="CC137" s="791"/>
      <c r="CD137" s="791"/>
      <c r="CE137" s="791"/>
      <c r="CF137" s="791"/>
      <c r="CG137" s="791"/>
      <c r="CH137" s="791"/>
      <c r="CI137" s="791"/>
      <c r="CJ137" s="791"/>
      <c r="CK137" s="791"/>
      <c r="CL137" s="791"/>
      <c r="CM137" s="791"/>
      <c r="CN137" s="791"/>
      <c r="CO137" s="791"/>
      <c r="CP137" s="791"/>
      <c r="CQ137" s="791"/>
      <c r="CR137" s="791"/>
      <c r="CS137" s="791"/>
      <c r="CT137" s="791"/>
      <c r="CU137" s="791"/>
      <c r="CV137" s="791"/>
      <c r="CW137" s="791"/>
      <c r="CX137" s="791"/>
      <c r="CY137" s="791"/>
      <c r="CZ137" s="791"/>
      <c r="DA137" s="791"/>
      <c r="DB137" s="791"/>
      <c r="DC137" s="791"/>
      <c r="DD137" s="791"/>
      <c r="DE137" s="791"/>
      <c r="DF137" s="791"/>
      <c r="DG137" s="791"/>
      <c r="DH137" s="791"/>
      <c r="DI137" s="791"/>
      <c r="DJ137" s="791"/>
      <c r="DK137" s="791"/>
      <c r="DL137" s="791"/>
      <c r="DM137" s="791"/>
      <c r="DN137" s="791"/>
      <c r="DO137" s="791"/>
      <c r="DP137" s="791"/>
      <c r="DQ137" s="791"/>
      <c r="DR137" s="791"/>
      <c r="DS137" s="791"/>
      <c r="DT137" s="791"/>
      <c r="DU137" s="791"/>
      <c r="DV137" s="791"/>
      <c r="DW137" s="791"/>
      <c r="DX137" s="791"/>
      <c r="DY137" s="791"/>
      <c r="DZ137" s="791"/>
      <c r="EA137" s="791"/>
      <c r="EB137" s="791"/>
      <c r="EC137" s="789"/>
      <c r="ED137" s="789"/>
      <c r="EE137" s="789"/>
      <c r="EF137" s="789"/>
      <c r="EG137" s="789"/>
      <c r="EH137" s="789"/>
      <c r="EI137" s="789"/>
    </row>
    <row r="138" spans="1:139" ht="13.5" thickBot="1">
      <c r="A138" s="1065"/>
      <c r="B138" s="1048" t="s">
        <v>1152</v>
      </c>
      <c r="C138" s="1045" t="s">
        <v>165</v>
      </c>
      <c r="S138" s="898">
        <f t="shared" si="44"/>
        <v>0</v>
      </c>
      <c r="T138" s="898">
        <f t="shared" si="52"/>
        <v>0</v>
      </c>
      <c r="U138" s="898">
        <f t="shared" si="53"/>
        <v>0</v>
      </c>
      <c r="V138" s="915"/>
      <c r="W138" s="915"/>
      <c r="X138" s="915"/>
      <c r="Y138" s="915"/>
      <c r="Z138" s="915"/>
      <c r="AA138" s="915"/>
      <c r="AB138" s="915"/>
      <c r="AC138" s="915"/>
      <c r="AD138" s="915"/>
      <c r="AE138" s="915"/>
      <c r="AF138" s="915"/>
      <c r="AG138" s="915"/>
      <c r="AH138" s="915"/>
      <c r="AI138" s="915"/>
      <c r="AJ138" s="915"/>
      <c r="AK138" s="915"/>
      <c r="AL138" s="915"/>
      <c r="AM138" s="915"/>
      <c r="AN138" s="915"/>
      <c r="AO138" s="915"/>
      <c r="AP138" s="915"/>
      <c r="AQ138" s="915"/>
      <c r="AR138" s="915"/>
      <c r="AS138" s="915"/>
      <c r="AT138" s="915"/>
      <c r="AU138" s="915"/>
      <c r="AV138" s="915"/>
      <c r="AW138" s="915"/>
      <c r="AX138" s="915"/>
      <c r="AY138" s="915"/>
      <c r="AZ138" s="915"/>
      <c r="BA138" s="915"/>
      <c r="BB138" s="915"/>
      <c r="BC138" s="915"/>
      <c r="BD138" s="915"/>
      <c r="BE138" s="915"/>
      <c r="BF138" s="915"/>
      <c r="BG138" s="915"/>
      <c r="BH138" s="915"/>
      <c r="BI138" s="915"/>
      <c r="BJ138" s="915"/>
      <c r="BK138" s="915"/>
      <c r="BL138" s="915"/>
      <c r="BM138" s="915"/>
      <c r="BN138" s="915"/>
      <c r="BO138" s="915"/>
      <c r="BP138" s="915"/>
      <c r="BQ138" s="915"/>
      <c r="BR138" s="915"/>
      <c r="BS138" s="915"/>
      <c r="BT138" s="915"/>
      <c r="BU138" s="915"/>
      <c r="BV138" s="915"/>
      <c r="BW138" s="915"/>
      <c r="BX138" s="915"/>
      <c r="BY138" s="915"/>
      <c r="BZ138" s="915"/>
      <c r="CA138" s="915"/>
      <c r="CB138" s="915"/>
      <c r="CC138" s="915"/>
      <c r="CD138" s="915"/>
      <c r="CE138" s="915"/>
      <c r="CF138" s="915"/>
      <c r="CG138" s="915"/>
      <c r="CH138" s="915"/>
      <c r="CI138" s="915"/>
      <c r="CJ138" s="915"/>
      <c r="CK138" s="915"/>
      <c r="CL138" s="915"/>
      <c r="CM138" s="915"/>
      <c r="CN138" s="915"/>
      <c r="CO138" s="915"/>
      <c r="CP138" s="915"/>
      <c r="CQ138" s="915"/>
      <c r="CR138" s="915"/>
      <c r="CS138" s="915"/>
      <c r="CT138" s="915"/>
      <c r="CU138" s="915"/>
      <c r="CV138" s="915"/>
      <c r="CW138" s="915"/>
      <c r="CX138" s="915"/>
      <c r="CY138" s="915"/>
      <c r="CZ138" s="915"/>
      <c r="DA138" s="915"/>
      <c r="DB138" s="915"/>
      <c r="DC138" s="915"/>
      <c r="DD138" s="915"/>
      <c r="DE138" s="915"/>
      <c r="DF138" s="915"/>
      <c r="DG138" s="915"/>
      <c r="DH138" s="915"/>
      <c r="DI138" s="915"/>
      <c r="DJ138" s="915"/>
      <c r="DK138" s="915"/>
      <c r="DL138" s="915"/>
      <c r="DM138" s="915"/>
      <c r="DN138" s="915"/>
      <c r="DO138" s="915"/>
      <c r="DP138" s="915"/>
      <c r="DQ138" s="915"/>
      <c r="DR138" s="915"/>
      <c r="DS138" s="915"/>
      <c r="DT138" s="915"/>
      <c r="DU138" s="915"/>
      <c r="DV138" s="915"/>
      <c r="DW138" s="915"/>
      <c r="DX138" s="915"/>
      <c r="DY138" s="915"/>
      <c r="DZ138" s="915"/>
      <c r="EA138" s="915"/>
      <c r="EB138" s="915"/>
      <c r="EC138" s="789"/>
      <c r="ED138" s="789"/>
      <c r="EE138" s="789"/>
      <c r="EF138" s="789"/>
      <c r="EG138" s="789"/>
      <c r="EH138" s="789"/>
      <c r="EI138" s="789"/>
    </row>
    <row r="139" spans="1:139" ht="13.5" thickBot="1">
      <c r="A139" s="1062"/>
      <c r="B139" s="1006" t="s">
        <v>851</v>
      </c>
      <c r="C139" s="1057" t="s">
        <v>1255</v>
      </c>
      <c r="S139" s="878">
        <f t="shared" si="44"/>
        <v>0</v>
      </c>
      <c r="T139" s="879">
        <f t="shared" si="52"/>
        <v>0</v>
      </c>
      <c r="U139" s="879">
        <f t="shared" si="53"/>
        <v>0</v>
      </c>
      <c r="V139" s="917"/>
      <c r="W139" s="917"/>
      <c r="X139" s="917"/>
      <c r="Y139" s="917"/>
      <c r="Z139" s="917"/>
      <c r="AA139" s="917"/>
      <c r="AB139" s="917"/>
      <c r="AC139" s="917"/>
      <c r="AD139" s="917"/>
      <c r="AE139" s="917"/>
      <c r="AF139" s="917"/>
      <c r="AG139" s="917"/>
      <c r="AH139" s="917"/>
      <c r="AI139" s="917"/>
      <c r="AJ139" s="917"/>
      <c r="AK139" s="917"/>
      <c r="AL139" s="917"/>
      <c r="AM139" s="917"/>
      <c r="AN139" s="917"/>
      <c r="AO139" s="917"/>
      <c r="AP139" s="917"/>
      <c r="AQ139" s="917"/>
      <c r="AR139" s="917"/>
      <c r="AS139" s="917"/>
      <c r="AT139" s="917"/>
      <c r="AU139" s="917"/>
      <c r="AV139" s="917"/>
      <c r="AW139" s="917"/>
      <c r="AX139" s="917"/>
      <c r="AY139" s="917"/>
      <c r="AZ139" s="917"/>
      <c r="BA139" s="917"/>
      <c r="BB139" s="917"/>
      <c r="BC139" s="917"/>
      <c r="BD139" s="917"/>
      <c r="BE139" s="917"/>
      <c r="BF139" s="917"/>
      <c r="BG139" s="917"/>
      <c r="BH139" s="917"/>
      <c r="BI139" s="917"/>
      <c r="BJ139" s="917"/>
      <c r="BK139" s="917"/>
      <c r="BL139" s="917"/>
      <c r="BM139" s="917"/>
      <c r="BN139" s="917"/>
      <c r="BO139" s="917"/>
      <c r="BP139" s="917"/>
      <c r="BQ139" s="917"/>
      <c r="BR139" s="917"/>
      <c r="BS139" s="917"/>
      <c r="BT139" s="917"/>
      <c r="BU139" s="917"/>
      <c r="BV139" s="917"/>
      <c r="BW139" s="917"/>
      <c r="BX139" s="917"/>
      <c r="BY139" s="917"/>
      <c r="BZ139" s="917"/>
      <c r="CA139" s="917"/>
      <c r="CB139" s="917"/>
      <c r="CC139" s="917"/>
      <c r="CD139" s="917"/>
      <c r="CE139" s="917"/>
      <c r="CF139" s="917"/>
      <c r="CG139" s="917"/>
      <c r="CH139" s="917"/>
      <c r="CI139" s="917"/>
      <c r="CJ139" s="917"/>
      <c r="CK139" s="917"/>
      <c r="CL139" s="917"/>
      <c r="CM139" s="917"/>
      <c r="CN139" s="917"/>
      <c r="CO139" s="917"/>
      <c r="CP139" s="917"/>
      <c r="CQ139" s="917"/>
      <c r="CR139" s="917"/>
      <c r="CS139" s="917"/>
      <c r="CT139" s="917"/>
      <c r="CU139" s="917"/>
      <c r="CV139" s="917"/>
      <c r="CW139" s="917"/>
      <c r="CX139" s="917"/>
      <c r="CY139" s="917"/>
      <c r="CZ139" s="917"/>
      <c r="DA139" s="917"/>
      <c r="DB139" s="917"/>
      <c r="DC139" s="917"/>
      <c r="DD139" s="917"/>
      <c r="DE139" s="917"/>
      <c r="DF139" s="917"/>
      <c r="DG139" s="917"/>
      <c r="DH139" s="917"/>
      <c r="DI139" s="917"/>
      <c r="DJ139" s="917"/>
      <c r="DK139" s="917"/>
      <c r="DL139" s="917"/>
      <c r="DM139" s="917"/>
      <c r="DN139" s="917"/>
      <c r="DO139" s="917"/>
      <c r="DP139" s="917"/>
      <c r="DQ139" s="917"/>
      <c r="DR139" s="917"/>
      <c r="DS139" s="917"/>
      <c r="DT139" s="917"/>
      <c r="DU139" s="917"/>
      <c r="DV139" s="917"/>
      <c r="DW139" s="917"/>
      <c r="DX139" s="917"/>
      <c r="DY139" s="917"/>
      <c r="DZ139" s="917"/>
      <c r="EA139" s="917"/>
      <c r="EB139" s="918"/>
      <c r="EC139" s="789"/>
      <c r="ED139" s="789"/>
      <c r="EE139" s="789"/>
      <c r="EF139" s="789"/>
      <c r="EG139" s="789"/>
      <c r="EH139" s="789"/>
      <c r="EI139" s="789"/>
    </row>
    <row r="140" spans="1:139">
      <c r="A140" s="1063"/>
      <c r="B140" s="1009" t="s">
        <v>965</v>
      </c>
      <c r="C140" s="1058"/>
      <c r="S140" s="899">
        <f t="shared" si="44"/>
        <v>0</v>
      </c>
      <c r="T140" s="899">
        <f t="shared" si="52"/>
        <v>0</v>
      </c>
      <c r="U140" s="899">
        <f t="shared" si="53"/>
        <v>0</v>
      </c>
      <c r="V140" s="916"/>
      <c r="W140" s="916"/>
      <c r="X140" s="916"/>
      <c r="Y140" s="916"/>
      <c r="Z140" s="916"/>
      <c r="AA140" s="916"/>
      <c r="AB140" s="916"/>
      <c r="AC140" s="916"/>
      <c r="AD140" s="916"/>
      <c r="AE140" s="916"/>
      <c r="AF140" s="916"/>
      <c r="AG140" s="916"/>
      <c r="AH140" s="916"/>
      <c r="AI140" s="916"/>
      <c r="AJ140" s="916"/>
      <c r="AK140" s="916"/>
      <c r="AL140" s="916"/>
      <c r="AM140" s="916"/>
      <c r="AN140" s="916"/>
      <c r="AO140" s="916"/>
      <c r="AP140" s="916"/>
      <c r="AQ140" s="916"/>
      <c r="AR140" s="916"/>
      <c r="AS140" s="916"/>
      <c r="AT140" s="916"/>
      <c r="AU140" s="916"/>
      <c r="AV140" s="916"/>
      <c r="AW140" s="916"/>
      <c r="AX140" s="916"/>
      <c r="AY140" s="916"/>
      <c r="AZ140" s="916"/>
      <c r="BA140" s="916"/>
      <c r="BB140" s="916"/>
      <c r="BC140" s="916"/>
      <c r="BD140" s="916"/>
      <c r="BE140" s="916"/>
      <c r="BF140" s="916"/>
      <c r="BG140" s="916"/>
      <c r="BH140" s="916"/>
      <c r="BI140" s="916"/>
      <c r="BJ140" s="916"/>
      <c r="BK140" s="916"/>
      <c r="BL140" s="916"/>
      <c r="BM140" s="916"/>
      <c r="BN140" s="916"/>
      <c r="BO140" s="916"/>
      <c r="BP140" s="916"/>
      <c r="BQ140" s="916"/>
      <c r="BR140" s="916"/>
      <c r="BS140" s="916"/>
      <c r="BT140" s="916"/>
      <c r="BU140" s="916"/>
      <c r="BV140" s="916"/>
      <c r="BW140" s="916"/>
      <c r="BX140" s="916"/>
      <c r="BY140" s="916"/>
      <c r="BZ140" s="916"/>
      <c r="CA140" s="916"/>
      <c r="CB140" s="916"/>
      <c r="CC140" s="916"/>
      <c r="CD140" s="916"/>
      <c r="CE140" s="916"/>
      <c r="CF140" s="916"/>
      <c r="CG140" s="916"/>
      <c r="CH140" s="916"/>
      <c r="CI140" s="916"/>
      <c r="CJ140" s="916"/>
      <c r="CK140" s="916"/>
      <c r="CL140" s="916"/>
      <c r="CM140" s="916"/>
      <c r="CN140" s="916"/>
      <c r="CO140" s="916"/>
      <c r="CP140" s="916"/>
      <c r="CQ140" s="916"/>
      <c r="CR140" s="916"/>
      <c r="CS140" s="916"/>
      <c r="CT140" s="916"/>
      <c r="CU140" s="916"/>
      <c r="CV140" s="916"/>
      <c r="CW140" s="916"/>
      <c r="CX140" s="916"/>
      <c r="CY140" s="916"/>
      <c r="CZ140" s="916"/>
      <c r="DA140" s="916"/>
      <c r="DB140" s="916"/>
      <c r="DC140" s="916"/>
      <c r="DD140" s="916"/>
      <c r="DE140" s="916"/>
      <c r="DF140" s="916"/>
      <c r="DG140" s="916"/>
      <c r="DH140" s="916"/>
      <c r="DI140" s="916"/>
      <c r="DJ140" s="916"/>
      <c r="DK140" s="916"/>
      <c r="DL140" s="916"/>
      <c r="DM140" s="916"/>
      <c r="DN140" s="916"/>
      <c r="DO140" s="916"/>
      <c r="DP140" s="916"/>
      <c r="DQ140" s="916"/>
      <c r="DR140" s="916"/>
      <c r="DS140" s="916"/>
      <c r="DT140" s="916"/>
      <c r="DU140" s="916"/>
      <c r="DV140" s="916"/>
      <c r="DW140" s="916"/>
      <c r="DX140" s="916"/>
      <c r="DY140" s="916"/>
      <c r="DZ140" s="916"/>
      <c r="EA140" s="916"/>
      <c r="EB140" s="916"/>
      <c r="EC140" s="789"/>
      <c r="ED140" s="789"/>
      <c r="EE140" s="789"/>
      <c r="EF140" s="789"/>
      <c r="EG140" s="789"/>
      <c r="EH140" s="789"/>
      <c r="EI140" s="789"/>
    </row>
    <row r="141" spans="1:139">
      <c r="A141" s="1064"/>
      <c r="B141" s="1009" t="s">
        <v>966</v>
      </c>
      <c r="C141" s="1058" t="s">
        <v>1257</v>
      </c>
      <c r="S141" s="745">
        <f t="shared" si="44"/>
        <v>0</v>
      </c>
      <c r="T141" s="745">
        <f t="shared" si="52"/>
        <v>0</v>
      </c>
      <c r="U141" s="745">
        <f t="shared" si="53"/>
        <v>0</v>
      </c>
      <c r="V141" s="791"/>
      <c r="W141" s="791"/>
      <c r="X141" s="791"/>
      <c r="Y141" s="791"/>
      <c r="Z141" s="791"/>
      <c r="AA141" s="791"/>
      <c r="AB141" s="791"/>
      <c r="AC141" s="791"/>
      <c r="AD141" s="791"/>
      <c r="AE141" s="791"/>
      <c r="AF141" s="791"/>
      <c r="AG141" s="791"/>
      <c r="AH141" s="791"/>
      <c r="AI141" s="791"/>
      <c r="AJ141" s="791"/>
      <c r="AK141" s="791"/>
      <c r="AL141" s="791"/>
      <c r="AM141" s="791"/>
      <c r="AN141" s="791"/>
      <c r="AO141" s="791"/>
      <c r="AP141" s="791"/>
      <c r="AQ141" s="791"/>
      <c r="AR141" s="791"/>
      <c r="AS141" s="791"/>
      <c r="AT141" s="791"/>
      <c r="AU141" s="791"/>
      <c r="AV141" s="791"/>
      <c r="AW141" s="791"/>
      <c r="AX141" s="791"/>
      <c r="AY141" s="791"/>
      <c r="AZ141" s="791"/>
      <c r="BA141" s="791"/>
      <c r="BB141" s="791"/>
      <c r="BC141" s="791"/>
      <c r="BD141" s="791"/>
      <c r="BE141" s="791"/>
      <c r="BF141" s="791"/>
      <c r="BG141" s="791"/>
      <c r="BH141" s="791"/>
      <c r="BI141" s="791"/>
      <c r="BJ141" s="791"/>
      <c r="BK141" s="791"/>
      <c r="BL141" s="791"/>
      <c r="BM141" s="791"/>
      <c r="BN141" s="791"/>
      <c r="BO141" s="791"/>
      <c r="BP141" s="791"/>
      <c r="BQ141" s="791"/>
      <c r="BR141" s="791"/>
      <c r="BS141" s="791"/>
      <c r="BT141" s="791"/>
      <c r="BU141" s="791"/>
      <c r="BV141" s="791"/>
      <c r="BW141" s="791"/>
      <c r="BX141" s="791"/>
      <c r="BY141" s="791"/>
      <c r="BZ141" s="791"/>
      <c r="CA141" s="791"/>
      <c r="CB141" s="791"/>
      <c r="CC141" s="791"/>
      <c r="CD141" s="791"/>
      <c r="CE141" s="791"/>
      <c r="CF141" s="791"/>
      <c r="CG141" s="791"/>
      <c r="CH141" s="791"/>
      <c r="CI141" s="791"/>
      <c r="CJ141" s="791"/>
      <c r="CK141" s="791"/>
      <c r="CL141" s="791"/>
      <c r="CM141" s="791"/>
      <c r="CN141" s="791"/>
      <c r="CO141" s="791"/>
      <c r="CP141" s="791"/>
      <c r="CQ141" s="791"/>
      <c r="CR141" s="791"/>
      <c r="CS141" s="791"/>
      <c r="CT141" s="791"/>
      <c r="CU141" s="791"/>
      <c r="CV141" s="791"/>
      <c r="CW141" s="791"/>
      <c r="CX141" s="791"/>
      <c r="CY141" s="791"/>
      <c r="CZ141" s="791"/>
      <c r="DA141" s="791"/>
      <c r="DB141" s="791"/>
      <c r="DC141" s="791"/>
      <c r="DD141" s="791"/>
      <c r="DE141" s="791"/>
      <c r="DF141" s="791"/>
      <c r="DG141" s="791"/>
      <c r="DH141" s="791"/>
      <c r="DI141" s="791"/>
      <c r="DJ141" s="791"/>
      <c r="DK141" s="791"/>
      <c r="DL141" s="791"/>
      <c r="DM141" s="791"/>
      <c r="DN141" s="791"/>
      <c r="DO141" s="791"/>
      <c r="DP141" s="791"/>
      <c r="DQ141" s="791"/>
      <c r="DR141" s="791"/>
      <c r="DS141" s="791"/>
      <c r="DT141" s="791"/>
      <c r="DU141" s="791"/>
      <c r="DV141" s="791"/>
      <c r="DW141" s="791"/>
      <c r="DX141" s="791"/>
      <c r="DY141" s="791"/>
      <c r="DZ141" s="791"/>
      <c r="EA141" s="791"/>
      <c r="EB141" s="791"/>
      <c r="EC141" s="789"/>
      <c r="ED141" s="789"/>
      <c r="EE141" s="789"/>
      <c r="EF141" s="789"/>
      <c r="EG141" s="789"/>
      <c r="EH141" s="789"/>
      <c r="EI141" s="789"/>
    </row>
    <row r="142" spans="1:139">
      <c r="A142" s="1064"/>
      <c r="B142" s="1009" t="s">
        <v>991</v>
      </c>
      <c r="C142" s="1058" t="s">
        <v>1258</v>
      </c>
      <c r="S142" s="745">
        <f t="shared" si="44"/>
        <v>0</v>
      </c>
      <c r="T142" s="745">
        <f t="shared" si="52"/>
        <v>0</v>
      </c>
      <c r="U142" s="745">
        <f t="shared" si="53"/>
        <v>0</v>
      </c>
      <c r="V142" s="791"/>
      <c r="W142" s="791"/>
      <c r="X142" s="791"/>
      <c r="Y142" s="791"/>
      <c r="Z142" s="791"/>
      <c r="AA142" s="791"/>
      <c r="AB142" s="791"/>
      <c r="AC142" s="791"/>
      <c r="AD142" s="791"/>
      <c r="AE142" s="791"/>
      <c r="AF142" s="791"/>
      <c r="AG142" s="791"/>
      <c r="AH142" s="791"/>
      <c r="AI142" s="791"/>
      <c r="AJ142" s="791"/>
      <c r="AK142" s="791"/>
      <c r="AL142" s="791"/>
      <c r="AM142" s="791"/>
      <c r="AN142" s="791"/>
      <c r="AO142" s="791"/>
      <c r="AP142" s="791"/>
      <c r="AQ142" s="791"/>
      <c r="AR142" s="791"/>
      <c r="AS142" s="791"/>
      <c r="AT142" s="791"/>
      <c r="AU142" s="791"/>
      <c r="AV142" s="791"/>
      <c r="AW142" s="791"/>
      <c r="AX142" s="791"/>
      <c r="AY142" s="791"/>
      <c r="AZ142" s="791"/>
      <c r="BA142" s="791"/>
      <c r="BB142" s="791"/>
      <c r="BC142" s="791"/>
      <c r="BD142" s="791"/>
      <c r="BE142" s="791"/>
      <c r="BF142" s="791"/>
      <c r="BG142" s="791"/>
      <c r="BH142" s="791"/>
      <c r="BI142" s="791"/>
      <c r="BJ142" s="791"/>
      <c r="BK142" s="791"/>
      <c r="BL142" s="791"/>
      <c r="BM142" s="791"/>
      <c r="BN142" s="791"/>
      <c r="BO142" s="791"/>
      <c r="BP142" s="791"/>
      <c r="BQ142" s="791"/>
      <c r="BR142" s="791"/>
      <c r="BS142" s="791"/>
      <c r="BT142" s="791"/>
      <c r="BU142" s="791"/>
      <c r="BV142" s="791"/>
      <c r="BW142" s="791"/>
      <c r="BX142" s="791"/>
      <c r="BY142" s="791"/>
      <c r="BZ142" s="791"/>
      <c r="CA142" s="791"/>
      <c r="CB142" s="791"/>
      <c r="CC142" s="791"/>
      <c r="CD142" s="791"/>
      <c r="CE142" s="791"/>
      <c r="CF142" s="791"/>
      <c r="CG142" s="791"/>
      <c r="CH142" s="791"/>
      <c r="CI142" s="791"/>
      <c r="CJ142" s="791"/>
      <c r="CK142" s="791"/>
      <c r="CL142" s="791"/>
      <c r="CM142" s="791"/>
      <c r="CN142" s="791"/>
      <c r="CO142" s="791"/>
      <c r="CP142" s="791"/>
      <c r="CQ142" s="791"/>
      <c r="CR142" s="791"/>
      <c r="CS142" s="791"/>
      <c r="CT142" s="791"/>
      <c r="CU142" s="791"/>
      <c r="CV142" s="791"/>
      <c r="CW142" s="791"/>
      <c r="CX142" s="791"/>
      <c r="CY142" s="791"/>
      <c r="CZ142" s="791"/>
      <c r="DA142" s="791"/>
      <c r="DB142" s="791"/>
      <c r="DC142" s="791"/>
      <c r="DD142" s="791"/>
      <c r="DE142" s="791"/>
      <c r="DF142" s="791"/>
      <c r="DG142" s="791"/>
      <c r="DH142" s="791"/>
      <c r="DI142" s="791"/>
      <c r="DJ142" s="791"/>
      <c r="DK142" s="791"/>
      <c r="DL142" s="791"/>
      <c r="DM142" s="791"/>
      <c r="DN142" s="791"/>
      <c r="DO142" s="791"/>
      <c r="DP142" s="791"/>
      <c r="DQ142" s="791"/>
      <c r="DR142" s="791"/>
      <c r="DS142" s="791"/>
      <c r="DT142" s="791"/>
      <c r="DU142" s="791"/>
      <c r="DV142" s="791"/>
      <c r="DW142" s="791"/>
      <c r="DX142" s="791"/>
      <c r="DY142" s="791"/>
      <c r="DZ142" s="791"/>
      <c r="EA142" s="791"/>
      <c r="EB142" s="791"/>
      <c r="EC142" s="789"/>
      <c r="ED142" s="789"/>
      <c r="EE142" s="789"/>
      <c r="EF142" s="789"/>
      <c r="EG142" s="789"/>
      <c r="EH142" s="789"/>
      <c r="EI142" s="789"/>
    </row>
    <row r="143" spans="1:139" ht="13.5" thickBot="1">
      <c r="A143" s="1065"/>
      <c r="B143" s="1009" t="s">
        <v>1158</v>
      </c>
      <c r="C143" s="1058" t="s">
        <v>1259</v>
      </c>
      <c r="S143" s="898">
        <f t="shared" si="44"/>
        <v>0</v>
      </c>
      <c r="T143" s="898">
        <f t="shared" si="52"/>
        <v>0</v>
      </c>
      <c r="U143" s="898">
        <f t="shared" si="53"/>
        <v>0</v>
      </c>
      <c r="V143" s="915"/>
      <c r="W143" s="915"/>
      <c r="X143" s="915"/>
      <c r="Y143" s="915"/>
      <c r="Z143" s="915"/>
      <c r="AA143" s="915"/>
      <c r="AB143" s="915"/>
      <c r="AC143" s="915"/>
      <c r="AD143" s="915"/>
      <c r="AE143" s="915"/>
      <c r="AF143" s="915"/>
      <c r="AG143" s="915"/>
      <c r="AH143" s="915"/>
      <c r="AI143" s="915"/>
      <c r="AJ143" s="915"/>
      <c r="AK143" s="915"/>
      <c r="AL143" s="915"/>
      <c r="AM143" s="915"/>
      <c r="AN143" s="915"/>
      <c r="AO143" s="915"/>
      <c r="AP143" s="915"/>
      <c r="AQ143" s="915"/>
      <c r="AR143" s="915"/>
      <c r="AS143" s="915"/>
      <c r="AT143" s="915"/>
      <c r="AU143" s="915"/>
      <c r="AV143" s="915"/>
      <c r="AW143" s="915"/>
      <c r="AX143" s="915"/>
      <c r="AY143" s="915"/>
      <c r="AZ143" s="915"/>
      <c r="BA143" s="915"/>
      <c r="BB143" s="915"/>
      <c r="BC143" s="915"/>
      <c r="BD143" s="915"/>
      <c r="BE143" s="915"/>
      <c r="BF143" s="915"/>
      <c r="BG143" s="915"/>
      <c r="BH143" s="915"/>
      <c r="BI143" s="915"/>
      <c r="BJ143" s="915"/>
      <c r="BK143" s="915"/>
      <c r="BL143" s="915"/>
      <c r="BM143" s="915"/>
      <c r="BN143" s="915"/>
      <c r="BO143" s="915"/>
      <c r="BP143" s="915"/>
      <c r="BQ143" s="915"/>
      <c r="BR143" s="915"/>
      <c r="BS143" s="915"/>
      <c r="BT143" s="915"/>
      <c r="BU143" s="915"/>
      <c r="BV143" s="915"/>
      <c r="BW143" s="915"/>
      <c r="BX143" s="915"/>
      <c r="BY143" s="915"/>
      <c r="BZ143" s="915"/>
      <c r="CA143" s="915"/>
      <c r="CB143" s="915"/>
      <c r="CC143" s="915"/>
      <c r="CD143" s="915"/>
      <c r="CE143" s="915"/>
      <c r="CF143" s="915"/>
      <c r="CG143" s="915"/>
      <c r="CH143" s="915"/>
      <c r="CI143" s="915"/>
      <c r="CJ143" s="915"/>
      <c r="CK143" s="915"/>
      <c r="CL143" s="915"/>
      <c r="CM143" s="915"/>
      <c r="CN143" s="915"/>
      <c r="CO143" s="915"/>
      <c r="CP143" s="915"/>
      <c r="CQ143" s="915"/>
      <c r="CR143" s="915"/>
      <c r="CS143" s="915"/>
      <c r="CT143" s="915"/>
      <c r="CU143" s="915"/>
      <c r="CV143" s="915"/>
      <c r="CW143" s="915"/>
      <c r="CX143" s="915"/>
      <c r="CY143" s="915"/>
      <c r="CZ143" s="915"/>
      <c r="DA143" s="915"/>
      <c r="DB143" s="915"/>
      <c r="DC143" s="915"/>
      <c r="DD143" s="915"/>
      <c r="DE143" s="915"/>
      <c r="DF143" s="915"/>
      <c r="DG143" s="915"/>
      <c r="DH143" s="915"/>
      <c r="DI143" s="915"/>
      <c r="DJ143" s="915"/>
      <c r="DK143" s="915"/>
      <c r="DL143" s="915"/>
      <c r="DM143" s="915"/>
      <c r="DN143" s="915"/>
      <c r="DO143" s="915"/>
      <c r="DP143" s="915"/>
      <c r="DQ143" s="915"/>
      <c r="DR143" s="915"/>
      <c r="DS143" s="915"/>
      <c r="DT143" s="915"/>
      <c r="DU143" s="915"/>
      <c r="DV143" s="915"/>
      <c r="DW143" s="915"/>
      <c r="DX143" s="915"/>
      <c r="DY143" s="915"/>
      <c r="DZ143" s="915"/>
      <c r="EA143" s="915"/>
      <c r="EB143" s="915"/>
      <c r="EC143" s="789"/>
      <c r="ED143" s="789"/>
      <c r="EE143" s="789"/>
      <c r="EF143" s="789"/>
      <c r="EG143" s="789"/>
      <c r="EH143" s="789"/>
      <c r="EI143" s="789"/>
    </row>
    <row r="144" spans="1:139" ht="13.5" thickBot="1">
      <c r="A144" s="1062"/>
      <c r="B144" s="1006" t="s">
        <v>852</v>
      </c>
      <c r="C144" s="1057" t="s">
        <v>1260</v>
      </c>
      <c r="S144" s="878">
        <f t="shared" si="44"/>
        <v>0</v>
      </c>
      <c r="T144" s="879">
        <f t="shared" si="52"/>
        <v>0</v>
      </c>
      <c r="U144" s="879">
        <f t="shared" si="53"/>
        <v>0</v>
      </c>
      <c r="V144" s="917"/>
      <c r="W144" s="917"/>
      <c r="X144" s="917"/>
      <c r="Y144" s="917"/>
      <c r="Z144" s="917"/>
      <c r="AA144" s="917"/>
      <c r="AB144" s="917"/>
      <c r="AC144" s="917"/>
      <c r="AD144" s="917"/>
      <c r="AE144" s="917"/>
      <c r="AF144" s="917"/>
      <c r="AG144" s="917"/>
      <c r="AH144" s="917"/>
      <c r="AI144" s="917"/>
      <c r="AJ144" s="917"/>
      <c r="AK144" s="917"/>
      <c r="AL144" s="917"/>
      <c r="AM144" s="917"/>
      <c r="AN144" s="917"/>
      <c r="AO144" s="917"/>
      <c r="AP144" s="917"/>
      <c r="AQ144" s="917"/>
      <c r="AR144" s="917"/>
      <c r="AS144" s="917"/>
      <c r="AT144" s="917"/>
      <c r="AU144" s="917"/>
      <c r="AV144" s="917"/>
      <c r="AW144" s="917"/>
      <c r="AX144" s="917"/>
      <c r="AY144" s="917"/>
      <c r="AZ144" s="917"/>
      <c r="BA144" s="917"/>
      <c r="BB144" s="917"/>
      <c r="BC144" s="917"/>
      <c r="BD144" s="917"/>
      <c r="BE144" s="917"/>
      <c r="BF144" s="917"/>
      <c r="BG144" s="917"/>
      <c r="BH144" s="917"/>
      <c r="BI144" s="917"/>
      <c r="BJ144" s="917"/>
      <c r="BK144" s="917"/>
      <c r="BL144" s="917"/>
      <c r="BM144" s="917"/>
      <c r="BN144" s="917"/>
      <c r="BO144" s="917">
        <f>BO139+BO129+BO125</f>
        <v>0</v>
      </c>
      <c r="BP144" s="917">
        <f t="shared" ref="BP144:EA144" si="54">BP139+BP129+BP125</f>
        <v>0</v>
      </c>
      <c r="BQ144" s="917">
        <f t="shared" si="54"/>
        <v>0</v>
      </c>
      <c r="BR144" s="917">
        <f t="shared" si="54"/>
        <v>0</v>
      </c>
      <c r="BS144" s="917">
        <f t="shared" si="54"/>
        <v>0</v>
      </c>
      <c r="BT144" s="917">
        <f t="shared" si="54"/>
        <v>0</v>
      </c>
      <c r="BU144" s="917">
        <f t="shared" si="54"/>
        <v>0</v>
      </c>
      <c r="BV144" s="917">
        <f t="shared" si="54"/>
        <v>0</v>
      </c>
      <c r="BW144" s="917">
        <f t="shared" si="54"/>
        <v>0</v>
      </c>
      <c r="BX144" s="917">
        <f t="shared" si="54"/>
        <v>0</v>
      </c>
      <c r="BY144" s="917">
        <f t="shared" si="54"/>
        <v>0</v>
      </c>
      <c r="BZ144" s="917">
        <f t="shared" si="54"/>
        <v>0</v>
      </c>
      <c r="CA144" s="917">
        <f t="shared" si="54"/>
        <v>0</v>
      </c>
      <c r="CB144" s="917">
        <f t="shared" si="54"/>
        <v>0</v>
      </c>
      <c r="CC144" s="917">
        <f t="shared" si="54"/>
        <v>0</v>
      </c>
      <c r="CD144" s="917">
        <f t="shared" si="54"/>
        <v>0</v>
      </c>
      <c r="CE144" s="917">
        <f t="shared" si="54"/>
        <v>0</v>
      </c>
      <c r="CF144" s="917">
        <f t="shared" si="54"/>
        <v>0</v>
      </c>
      <c r="CG144" s="917">
        <f t="shared" si="54"/>
        <v>0</v>
      </c>
      <c r="CH144" s="917">
        <f t="shared" si="54"/>
        <v>0</v>
      </c>
      <c r="CI144" s="917">
        <f t="shared" si="54"/>
        <v>0</v>
      </c>
      <c r="CJ144" s="917">
        <f t="shared" si="54"/>
        <v>0</v>
      </c>
      <c r="CK144" s="917">
        <f t="shared" si="54"/>
        <v>0</v>
      </c>
      <c r="CL144" s="917">
        <f t="shared" si="54"/>
        <v>0</v>
      </c>
      <c r="CM144" s="917">
        <f t="shared" si="54"/>
        <v>0</v>
      </c>
      <c r="CN144" s="917">
        <f t="shared" si="54"/>
        <v>0</v>
      </c>
      <c r="CO144" s="917">
        <f t="shared" si="54"/>
        <v>0</v>
      </c>
      <c r="CP144" s="917">
        <f t="shared" si="54"/>
        <v>0</v>
      </c>
      <c r="CQ144" s="917">
        <f t="shared" si="54"/>
        <v>0</v>
      </c>
      <c r="CR144" s="917">
        <f t="shared" si="54"/>
        <v>0</v>
      </c>
      <c r="CS144" s="917">
        <f t="shared" si="54"/>
        <v>0</v>
      </c>
      <c r="CT144" s="917">
        <f t="shared" si="54"/>
        <v>0</v>
      </c>
      <c r="CU144" s="917">
        <f t="shared" si="54"/>
        <v>0</v>
      </c>
      <c r="CV144" s="917">
        <f t="shared" si="54"/>
        <v>0</v>
      </c>
      <c r="CW144" s="917">
        <f t="shared" si="54"/>
        <v>0</v>
      </c>
      <c r="CX144" s="917">
        <f t="shared" si="54"/>
        <v>0</v>
      </c>
      <c r="CY144" s="917">
        <f t="shared" si="54"/>
        <v>0</v>
      </c>
      <c r="CZ144" s="917">
        <f t="shared" si="54"/>
        <v>0</v>
      </c>
      <c r="DA144" s="917">
        <f t="shared" si="54"/>
        <v>0</v>
      </c>
      <c r="DB144" s="917">
        <f t="shared" si="54"/>
        <v>0</v>
      </c>
      <c r="DC144" s="917">
        <f t="shared" si="54"/>
        <v>0</v>
      </c>
      <c r="DD144" s="917">
        <f t="shared" si="54"/>
        <v>0</v>
      </c>
      <c r="DE144" s="917">
        <f t="shared" si="54"/>
        <v>0</v>
      </c>
      <c r="DF144" s="917">
        <f t="shared" si="54"/>
        <v>0</v>
      </c>
      <c r="DG144" s="917">
        <f t="shared" si="54"/>
        <v>0</v>
      </c>
      <c r="DH144" s="917">
        <f t="shared" si="54"/>
        <v>0</v>
      </c>
      <c r="DI144" s="917">
        <f t="shared" si="54"/>
        <v>0</v>
      </c>
      <c r="DJ144" s="917">
        <f t="shared" si="54"/>
        <v>0</v>
      </c>
      <c r="DK144" s="917">
        <f t="shared" si="54"/>
        <v>0</v>
      </c>
      <c r="DL144" s="917">
        <f t="shared" si="54"/>
        <v>0</v>
      </c>
      <c r="DM144" s="917">
        <f t="shared" si="54"/>
        <v>0</v>
      </c>
      <c r="DN144" s="917">
        <f t="shared" si="54"/>
        <v>0</v>
      </c>
      <c r="DO144" s="917">
        <f t="shared" si="54"/>
        <v>0</v>
      </c>
      <c r="DP144" s="917">
        <f t="shared" si="54"/>
        <v>0</v>
      </c>
      <c r="DQ144" s="917">
        <f t="shared" si="54"/>
        <v>0</v>
      </c>
      <c r="DR144" s="917">
        <f t="shared" si="54"/>
        <v>0</v>
      </c>
      <c r="DS144" s="917">
        <f t="shared" si="54"/>
        <v>0</v>
      </c>
      <c r="DT144" s="917">
        <f t="shared" si="54"/>
        <v>0</v>
      </c>
      <c r="DU144" s="917">
        <f t="shared" si="54"/>
        <v>0</v>
      </c>
      <c r="DV144" s="917">
        <f t="shared" si="54"/>
        <v>0</v>
      </c>
      <c r="DW144" s="917">
        <f t="shared" si="54"/>
        <v>0</v>
      </c>
      <c r="DX144" s="917">
        <f t="shared" si="54"/>
        <v>0</v>
      </c>
      <c r="DY144" s="917">
        <f t="shared" si="54"/>
        <v>0</v>
      </c>
      <c r="DZ144" s="917">
        <f t="shared" si="54"/>
        <v>0</v>
      </c>
      <c r="EA144" s="917">
        <f t="shared" si="54"/>
        <v>0</v>
      </c>
      <c r="EB144" s="918">
        <f>EB139+EB129+EB125</f>
        <v>0</v>
      </c>
      <c r="EC144" s="789"/>
      <c r="ED144" s="789"/>
      <c r="EE144" s="789"/>
      <c r="EF144" s="789"/>
      <c r="EG144" s="789"/>
      <c r="EH144" s="789"/>
      <c r="EI144" s="789"/>
    </row>
    <row r="145" spans="1:139" ht="13.5" thickBot="1">
      <c r="A145" s="1066"/>
      <c r="B145" s="1067" t="s">
        <v>853</v>
      </c>
      <c r="C145" s="1068" t="s">
        <v>1261</v>
      </c>
      <c r="S145" s="878">
        <f t="shared" si="44"/>
        <v>88625</v>
      </c>
      <c r="T145" s="879">
        <f t="shared" si="52"/>
        <v>96236</v>
      </c>
      <c r="U145" s="879">
        <f t="shared" si="53"/>
        <v>81667</v>
      </c>
      <c r="V145" s="917"/>
      <c r="W145" s="917"/>
      <c r="X145" s="917"/>
      <c r="Y145" s="917"/>
      <c r="Z145" s="917"/>
      <c r="AA145" s="917"/>
      <c r="AB145" s="917"/>
      <c r="AC145" s="917"/>
      <c r="AD145" s="917"/>
      <c r="AE145" s="917"/>
      <c r="AF145" s="917"/>
      <c r="AG145" s="917"/>
      <c r="AH145" s="917"/>
      <c r="AI145" s="917"/>
      <c r="AJ145" s="917"/>
      <c r="AK145" s="917"/>
      <c r="AL145" s="917"/>
      <c r="AM145" s="917"/>
      <c r="AN145" s="917"/>
      <c r="AO145" s="917"/>
      <c r="AP145" s="917"/>
      <c r="AQ145" s="917"/>
      <c r="AR145" s="917"/>
      <c r="AS145" s="917"/>
      <c r="AT145" s="917"/>
      <c r="AU145" s="917"/>
      <c r="AV145" s="917"/>
      <c r="AW145" s="917"/>
      <c r="AX145" s="917"/>
      <c r="AY145" s="917"/>
      <c r="AZ145" s="917"/>
      <c r="BA145" s="917"/>
      <c r="BB145" s="917"/>
      <c r="BC145" s="917"/>
      <c r="BD145" s="917"/>
      <c r="BE145" s="917"/>
      <c r="BF145" s="917"/>
      <c r="BG145" s="917"/>
      <c r="BH145" s="917"/>
      <c r="BI145" s="917"/>
      <c r="BJ145" s="917"/>
      <c r="BK145" s="917"/>
      <c r="BL145" s="917"/>
      <c r="BM145" s="917"/>
      <c r="BN145" s="917"/>
      <c r="BO145" s="920">
        <f>BO144+BO124</f>
        <v>0</v>
      </c>
      <c r="BP145" s="920">
        <f t="shared" ref="BP145:EA145" si="55">BP144+BP124</f>
        <v>0</v>
      </c>
      <c r="BQ145" s="920">
        <f t="shared" si="55"/>
        <v>6</v>
      </c>
      <c r="BR145" s="920">
        <f t="shared" si="55"/>
        <v>0</v>
      </c>
      <c r="BS145" s="920">
        <f t="shared" si="55"/>
        <v>0</v>
      </c>
      <c r="BT145" s="920">
        <f t="shared" si="55"/>
        <v>1486</v>
      </c>
      <c r="BU145" s="920">
        <f t="shared" si="55"/>
        <v>0</v>
      </c>
      <c r="BV145" s="920">
        <f t="shared" si="55"/>
        <v>0</v>
      </c>
      <c r="BW145" s="920">
        <f t="shared" si="55"/>
        <v>0</v>
      </c>
      <c r="BX145" s="920">
        <f t="shared" si="55"/>
        <v>0</v>
      </c>
      <c r="BY145" s="920">
        <f t="shared" si="55"/>
        <v>0</v>
      </c>
      <c r="BZ145" s="920">
        <f t="shared" si="55"/>
        <v>0</v>
      </c>
      <c r="CA145" s="920">
        <f t="shared" si="55"/>
        <v>0</v>
      </c>
      <c r="CB145" s="920">
        <f t="shared" si="55"/>
        <v>0</v>
      </c>
      <c r="CC145" s="920">
        <f t="shared" si="55"/>
        <v>0</v>
      </c>
      <c r="CD145" s="920">
        <f t="shared" si="55"/>
        <v>0</v>
      </c>
      <c r="CE145" s="920">
        <f t="shared" si="55"/>
        <v>2910</v>
      </c>
      <c r="CF145" s="920">
        <f t="shared" si="55"/>
        <v>1424</v>
      </c>
      <c r="CG145" s="920">
        <f t="shared" si="55"/>
        <v>0</v>
      </c>
      <c r="CH145" s="920">
        <f t="shared" si="55"/>
        <v>0</v>
      </c>
      <c r="CI145" s="920">
        <f t="shared" si="55"/>
        <v>0</v>
      </c>
      <c r="CJ145" s="920">
        <f t="shared" si="55"/>
        <v>0</v>
      </c>
      <c r="CK145" s="920">
        <f t="shared" si="55"/>
        <v>0</v>
      </c>
      <c r="CL145" s="920">
        <f t="shared" si="55"/>
        <v>0</v>
      </c>
      <c r="CM145" s="920">
        <f t="shared" si="55"/>
        <v>0</v>
      </c>
      <c r="CN145" s="920">
        <f t="shared" si="55"/>
        <v>1877</v>
      </c>
      <c r="CO145" s="920">
        <f t="shared" si="55"/>
        <v>2128</v>
      </c>
      <c r="CP145" s="920">
        <f t="shared" si="55"/>
        <v>0</v>
      </c>
      <c r="CQ145" s="920">
        <f t="shared" si="55"/>
        <v>2413</v>
      </c>
      <c r="CR145" s="920">
        <f t="shared" si="55"/>
        <v>2738</v>
      </c>
      <c r="CS145" s="920">
        <f t="shared" si="55"/>
        <v>0</v>
      </c>
      <c r="CT145" s="920">
        <f t="shared" si="55"/>
        <v>6119</v>
      </c>
      <c r="CU145" s="920">
        <f t="shared" si="55"/>
        <v>6962</v>
      </c>
      <c r="CV145" s="920">
        <f t="shared" si="55"/>
        <v>0</v>
      </c>
      <c r="CW145" s="920">
        <f t="shared" si="55"/>
        <v>11347</v>
      </c>
      <c r="CX145" s="920">
        <f t="shared" si="55"/>
        <v>10129</v>
      </c>
      <c r="CY145" s="920">
        <f t="shared" si="55"/>
        <v>0</v>
      </c>
      <c r="CZ145" s="920">
        <f t="shared" si="55"/>
        <v>13693</v>
      </c>
      <c r="DA145" s="920">
        <f t="shared" si="55"/>
        <v>12266</v>
      </c>
      <c r="DB145" s="920">
        <f t="shared" si="55"/>
        <v>0</v>
      </c>
      <c r="DC145" s="920">
        <f t="shared" si="55"/>
        <v>4542</v>
      </c>
      <c r="DD145" s="920">
        <f t="shared" si="55"/>
        <v>5179</v>
      </c>
      <c r="DE145" s="920">
        <f t="shared" si="55"/>
        <v>0</v>
      </c>
      <c r="DF145" s="920">
        <f t="shared" si="55"/>
        <v>12525</v>
      </c>
      <c r="DG145" s="920">
        <f t="shared" si="55"/>
        <v>11438</v>
      </c>
      <c r="DH145" s="920">
        <f t="shared" si="55"/>
        <v>0</v>
      </c>
      <c r="DI145" s="920">
        <f t="shared" si="55"/>
        <v>12644</v>
      </c>
      <c r="DJ145" s="920">
        <f t="shared" si="55"/>
        <v>11634</v>
      </c>
      <c r="DK145" s="920">
        <f t="shared" si="55"/>
        <v>80947</v>
      </c>
      <c r="DL145" s="920">
        <f t="shared" si="55"/>
        <v>11872</v>
      </c>
      <c r="DM145" s="920">
        <f t="shared" si="55"/>
        <v>0</v>
      </c>
      <c r="DN145" s="920">
        <f t="shared" si="55"/>
        <v>5578</v>
      </c>
      <c r="DO145" s="920">
        <f t="shared" si="55"/>
        <v>5499</v>
      </c>
      <c r="DP145" s="920">
        <f t="shared" si="55"/>
        <v>5495</v>
      </c>
      <c r="DQ145" s="920">
        <f t="shared" si="55"/>
        <v>0</v>
      </c>
      <c r="DR145" s="920">
        <f t="shared" si="55"/>
        <v>0</v>
      </c>
      <c r="DS145" s="920">
        <f t="shared" si="55"/>
        <v>0</v>
      </c>
      <c r="DT145" s="920">
        <f t="shared" si="55"/>
        <v>2100</v>
      </c>
      <c r="DU145" s="920">
        <f t="shared" si="55"/>
        <v>3600</v>
      </c>
      <c r="DV145" s="920">
        <f t="shared" si="55"/>
        <v>3801</v>
      </c>
      <c r="DW145" s="920">
        <f t="shared" si="55"/>
        <v>0</v>
      </c>
      <c r="DX145" s="920">
        <f t="shared" si="55"/>
        <v>6695</v>
      </c>
      <c r="DY145" s="920">
        <f t="shared" si="55"/>
        <v>6481</v>
      </c>
      <c r="DZ145" s="920">
        <f t="shared" si="55"/>
        <v>0</v>
      </c>
      <c r="EA145" s="920">
        <f t="shared" si="55"/>
        <v>500</v>
      </c>
      <c r="EB145" s="921">
        <f>EB144+EB124</f>
        <v>500</v>
      </c>
      <c r="EC145" s="789"/>
      <c r="ED145" s="789"/>
      <c r="EE145" s="789"/>
      <c r="EF145" s="789"/>
      <c r="EG145" s="789"/>
      <c r="EH145" s="789"/>
      <c r="EI145" s="789"/>
    </row>
    <row r="146" spans="1:139" ht="13.5" thickBot="1">
      <c r="A146" s="1069"/>
      <c r="B146" s="1070"/>
      <c r="C146" s="1071"/>
      <c r="S146" s="878">
        <f t="shared" si="44"/>
        <v>0</v>
      </c>
      <c r="T146" s="879">
        <f t="shared" si="52"/>
        <v>0</v>
      </c>
      <c r="U146" s="879">
        <f t="shared" si="53"/>
        <v>0</v>
      </c>
      <c r="V146" s="917"/>
      <c r="W146" s="917"/>
      <c r="X146" s="917"/>
      <c r="Y146" s="917"/>
      <c r="Z146" s="917"/>
      <c r="AA146" s="917"/>
      <c r="AB146" s="917"/>
      <c r="AC146" s="917"/>
      <c r="AD146" s="917"/>
      <c r="AE146" s="917"/>
      <c r="AF146" s="917"/>
      <c r="AG146" s="917"/>
      <c r="AH146" s="917"/>
      <c r="AI146" s="917"/>
      <c r="AJ146" s="917"/>
      <c r="AK146" s="917"/>
      <c r="AL146" s="917"/>
      <c r="AM146" s="917"/>
      <c r="AN146" s="917"/>
      <c r="AO146" s="917"/>
      <c r="AP146" s="917"/>
      <c r="AQ146" s="917"/>
      <c r="AR146" s="917"/>
      <c r="AS146" s="917"/>
      <c r="AT146" s="917"/>
      <c r="AU146" s="917"/>
      <c r="AV146" s="917"/>
      <c r="AW146" s="917"/>
      <c r="AX146" s="917"/>
      <c r="AY146" s="917"/>
      <c r="AZ146" s="917"/>
      <c r="BA146" s="917"/>
      <c r="BB146" s="917"/>
      <c r="BC146" s="917"/>
      <c r="BD146" s="917"/>
      <c r="BE146" s="917"/>
      <c r="BF146" s="917"/>
      <c r="BG146" s="917"/>
      <c r="BH146" s="917"/>
      <c r="BI146" s="917"/>
      <c r="BJ146" s="917"/>
      <c r="BK146" s="917"/>
      <c r="BL146" s="917"/>
      <c r="BM146" s="917"/>
      <c r="BN146" s="917"/>
      <c r="BO146" s="917"/>
      <c r="BP146" s="917"/>
      <c r="BQ146" s="917"/>
      <c r="BR146" s="917"/>
      <c r="BS146" s="917"/>
      <c r="BT146" s="917"/>
      <c r="BU146" s="917"/>
      <c r="BV146" s="917"/>
      <c r="BW146" s="917"/>
      <c r="BX146" s="917"/>
      <c r="BY146" s="917"/>
      <c r="BZ146" s="917"/>
      <c r="CA146" s="917"/>
      <c r="CB146" s="917"/>
      <c r="CC146" s="917"/>
      <c r="CD146" s="917"/>
      <c r="CE146" s="917"/>
      <c r="CF146" s="917"/>
      <c r="CG146" s="917"/>
      <c r="CH146" s="917"/>
      <c r="CI146" s="917"/>
      <c r="CJ146" s="917"/>
      <c r="CK146" s="917"/>
      <c r="CL146" s="917"/>
      <c r="CM146" s="917"/>
      <c r="CN146" s="917"/>
      <c r="CO146" s="917"/>
      <c r="CP146" s="917"/>
      <c r="CQ146" s="917"/>
      <c r="CR146" s="917"/>
      <c r="CS146" s="917"/>
      <c r="CT146" s="917"/>
      <c r="CU146" s="917"/>
      <c r="CV146" s="917"/>
      <c r="CW146" s="917"/>
      <c r="CX146" s="917"/>
      <c r="CY146" s="917"/>
      <c r="CZ146" s="917"/>
      <c r="DA146" s="917"/>
      <c r="DB146" s="917"/>
      <c r="DC146" s="917"/>
      <c r="DD146" s="917"/>
      <c r="DE146" s="917"/>
      <c r="DF146" s="917"/>
      <c r="DG146" s="917"/>
      <c r="DH146" s="917"/>
      <c r="DI146" s="917"/>
      <c r="DJ146" s="917"/>
      <c r="DK146" s="917"/>
      <c r="DL146" s="917"/>
      <c r="DM146" s="917"/>
      <c r="DN146" s="917"/>
      <c r="DO146" s="917"/>
      <c r="DP146" s="917"/>
      <c r="DQ146" s="917"/>
      <c r="DR146" s="917"/>
      <c r="DS146" s="917"/>
      <c r="DT146" s="917"/>
      <c r="DU146" s="917"/>
      <c r="DV146" s="917"/>
      <c r="DW146" s="917"/>
      <c r="DX146" s="917"/>
      <c r="DY146" s="917"/>
      <c r="DZ146" s="917"/>
      <c r="EA146" s="917"/>
      <c r="EB146" s="918"/>
      <c r="EC146" s="789"/>
      <c r="ED146" s="789"/>
      <c r="EE146" s="789"/>
      <c r="EF146" s="789"/>
      <c r="EG146" s="789"/>
      <c r="EH146" s="789"/>
      <c r="EI146" s="789"/>
    </row>
    <row r="147" spans="1:139" ht="13.5" thickBot="1">
      <c r="A147" s="1066"/>
      <c r="B147" s="1072" t="s">
        <v>1346</v>
      </c>
      <c r="C147" s="1073"/>
      <c r="S147" s="878">
        <f t="shared" si="44"/>
        <v>0</v>
      </c>
      <c r="T147" s="879">
        <f t="shared" si="52"/>
        <v>0</v>
      </c>
      <c r="U147" s="879">
        <f t="shared" si="53"/>
        <v>0</v>
      </c>
      <c r="V147" s="917"/>
      <c r="W147" s="917"/>
      <c r="X147" s="917"/>
      <c r="Y147" s="917"/>
      <c r="Z147" s="917"/>
      <c r="AA147" s="917"/>
      <c r="AB147" s="917"/>
      <c r="AC147" s="917"/>
      <c r="AD147" s="917"/>
      <c r="AE147" s="917"/>
      <c r="AF147" s="917"/>
      <c r="AG147" s="917"/>
      <c r="AH147" s="917"/>
      <c r="AI147" s="917"/>
      <c r="AJ147" s="917"/>
      <c r="AK147" s="917"/>
      <c r="AL147" s="917"/>
      <c r="AM147" s="917"/>
      <c r="AN147" s="917"/>
      <c r="AO147" s="917"/>
      <c r="AP147" s="917"/>
      <c r="AQ147" s="917"/>
      <c r="AR147" s="917"/>
      <c r="AS147" s="917"/>
      <c r="AT147" s="917"/>
      <c r="AU147" s="917"/>
      <c r="AV147" s="917"/>
      <c r="AW147" s="917"/>
      <c r="AX147" s="917"/>
      <c r="AY147" s="917"/>
      <c r="AZ147" s="917"/>
      <c r="BA147" s="917"/>
      <c r="BB147" s="917"/>
      <c r="BC147" s="917"/>
      <c r="BD147" s="917"/>
      <c r="BE147" s="917"/>
      <c r="BF147" s="917"/>
      <c r="BG147" s="917"/>
      <c r="BH147" s="917"/>
      <c r="BI147" s="917"/>
      <c r="BJ147" s="917"/>
      <c r="BK147" s="917"/>
      <c r="BL147" s="917"/>
      <c r="BM147" s="917"/>
      <c r="BN147" s="917"/>
      <c r="BO147" s="917"/>
      <c r="BP147" s="917"/>
      <c r="BQ147" s="917"/>
      <c r="BR147" s="917"/>
      <c r="BS147" s="917"/>
      <c r="BT147" s="917"/>
      <c r="BU147" s="917"/>
      <c r="BV147" s="917"/>
      <c r="BW147" s="917"/>
      <c r="BX147" s="917"/>
      <c r="BY147" s="917"/>
      <c r="BZ147" s="917"/>
      <c r="CA147" s="917"/>
      <c r="CB147" s="917"/>
      <c r="CC147" s="917"/>
      <c r="CD147" s="917"/>
      <c r="CE147" s="917"/>
      <c r="CF147" s="917"/>
      <c r="CG147" s="917"/>
      <c r="CH147" s="917"/>
      <c r="CI147" s="917"/>
      <c r="CJ147" s="917"/>
      <c r="CK147" s="917"/>
      <c r="CL147" s="917"/>
      <c r="CM147" s="917"/>
      <c r="CN147" s="917"/>
      <c r="CO147" s="917"/>
      <c r="CP147" s="917"/>
      <c r="CQ147" s="917"/>
      <c r="CR147" s="917"/>
      <c r="CS147" s="917"/>
      <c r="CT147" s="917"/>
      <c r="CU147" s="917"/>
      <c r="CV147" s="917"/>
      <c r="CW147" s="917"/>
      <c r="CX147" s="917"/>
      <c r="CY147" s="917"/>
      <c r="CZ147" s="917"/>
      <c r="DA147" s="917"/>
      <c r="DB147" s="917"/>
      <c r="DC147" s="917"/>
      <c r="DD147" s="917"/>
      <c r="DE147" s="917"/>
      <c r="DF147" s="917"/>
      <c r="DG147" s="917"/>
      <c r="DH147" s="917"/>
      <c r="DI147" s="917"/>
      <c r="DJ147" s="917"/>
      <c r="DK147" s="917"/>
      <c r="DL147" s="917"/>
      <c r="DM147" s="917"/>
      <c r="DN147" s="917"/>
      <c r="DO147" s="917"/>
      <c r="DP147" s="917"/>
      <c r="DQ147" s="917"/>
      <c r="DR147" s="917"/>
      <c r="DS147" s="917"/>
      <c r="DT147" s="917"/>
      <c r="DU147" s="917"/>
      <c r="DV147" s="917"/>
      <c r="DW147" s="917"/>
      <c r="DX147" s="917"/>
      <c r="DY147" s="917"/>
      <c r="DZ147" s="917"/>
      <c r="EA147" s="917"/>
      <c r="EB147" s="918"/>
      <c r="EC147" s="789"/>
      <c r="ED147" s="789"/>
      <c r="EE147" s="789"/>
      <c r="EF147" s="789"/>
      <c r="EG147" s="789"/>
      <c r="EH147" s="789"/>
      <c r="EI147" s="789"/>
    </row>
    <row r="148" spans="1:139" ht="13.5" thickBot="1">
      <c r="A148" s="1062"/>
      <c r="B148" s="1072" t="s">
        <v>981</v>
      </c>
      <c r="C148" s="1073"/>
      <c r="S148" s="878">
        <f t="shared" si="44"/>
        <v>0</v>
      </c>
      <c r="T148" s="879">
        <f t="shared" si="52"/>
        <v>0</v>
      </c>
      <c r="U148" s="879">
        <f t="shared" si="53"/>
        <v>0</v>
      </c>
      <c r="V148" s="917"/>
      <c r="W148" s="917"/>
      <c r="X148" s="917"/>
      <c r="Y148" s="917"/>
      <c r="Z148" s="917"/>
      <c r="AA148" s="917"/>
      <c r="AB148" s="917"/>
      <c r="AC148" s="917"/>
      <c r="AD148" s="917"/>
      <c r="AE148" s="917"/>
      <c r="AF148" s="917"/>
      <c r="AG148" s="917"/>
      <c r="AH148" s="917"/>
      <c r="AI148" s="917"/>
      <c r="AJ148" s="917"/>
      <c r="AK148" s="917"/>
      <c r="AL148" s="917"/>
      <c r="AM148" s="917"/>
      <c r="AN148" s="917"/>
      <c r="AO148" s="917"/>
      <c r="AP148" s="917"/>
      <c r="AQ148" s="917"/>
      <c r="AR148" s="917"/>
      <c r="AS148" s="917"/>
      <c r="AT148" s="917"/>
      <c r="AU148" s="917"/>
      <c r="AV148" s="917"/>
      <c r="AW148" s="917"/>
      <c r="AX148" s="917"/>
      <c r="AY148" s="917"/>
      <c r="AZ148" s="917"/>
      <c r="BA148" s="917"/>
      <c r="BB148" s="917"/>
      <c r="BC148" s="917"/>
      <c r="BD148" s="917"/>
      <c r="BE148" s="917"/>
      <c r="BF148" s="917"/>
      <c r="BG148" s="917"/>
      <c r="BH148" s="917"/>
      <c r="BI148" s="917"/>
      <c r="BJ148" s="917"/>
      <c r="BK148" s="917"/>
      <c r="BL148" s="917"/>
      <c r="BM148" s="917"/>
      <c r="BN148" s="917"/>
      <c r="BO148" s="917"/>
      <c r="BP148" s="917"/>
      <c r="BQ148" s="917"/>
      <c r="BR148" s="917"/>
      <c r="BS148" s="917"/>
      <c r="BT148" s="917"/>
      <c r="BU148" s="917"/>
      <c r="BV148" s="917"/>
      <c r="BW148" s="917"/>
      <c r="BX148" s="917"/>
      <c r="BY148" s="917"/>
      <c r="BZ148" s="917"/>
      <c r="CA148" s="917"/>
      <c r="CB148" s="917"/>
      <c r="CC148" s="917"/>
      <c r="CD148" s="917"/>
      <c r="CE148" s="917"/>
      <c r="CF148" s="917"/>
      <c r="CG148" s="917"/>
      <c r="CH148" s="917"/>
      <c r="CI148" s="917"/>
      <c r="CJ148" s="917"/>
      <c r="CK148" s="917"/>
      <c r="CL148" s="917"/>
      <c r="CM148" s="917"/>
      <c r="CN148" s="917"/>
      <c r="CO148" s="917"/>
      <c r="CP148" s="917"/>
      <c r="CQ148" s="917"/>
      <c r="CR148" s="917"/>
      <c r="CS148" s="917"/>
      <c r="CT148" s="917"/>
      <c r="CU148" s="917"/>
      <c r="CV148" s="917"/>
      <c r="CW148" s="917"/>
      <c r="CX148" s="917"/>
      <c r="CY148" s="917"/>
      <c r="CZ148" s="917"/>
      <c r="DA148" s="917"/>
      <c r="DB148" s="917"/>
      <c r="DC148" s="917"/>
      <c r="DD148" s="917"/>
      <c r="DE148" s="917"/>
      <c r="DF148" s="917"/>
      <c r="DG148" s="917"/>
      <c r="DH148" s="917"/>
      <c r="DI148" s="917"/>
      <c r="DJ148" s="917"/>
      <c r="DK148" s="917"/>
      <c r="DL148" s="917"/>
      <c r="DM148" s="917"/>
      <c r="DN148" s="917"/>
      <c r="DO148" s="917"/>
      <c r="DP148" s="917"/>
      <c r="DQ148" s="917"/>
      <c r="DR148" s="917"/>
      <c r="DS148" s="917"/>
      <c r="DT148" s="917"/>
      <c r="DU148" s="917"/>
      <c r="DV148" s="917"/>
      <c r="DW148" s="917"/>
      <c r="DX148" s="917"/>
      <c r="DY148" s="917"/>
      <c r="DZ148" s="917"/>
      <c r="EA148" s="917"/>
      <c r="EB148" s="918"/>
      <c r="EC148" s="789"/>
      <c r="ED148" s="789"/>
      <c r="EE148" s="789"/>
      <c r="EF148" s="789"/>
      <c r="EG148" s="789"/>
      <c r="EH148" s="789"/>
      <c r="EI148" s="789"/>
    </row>
    <row r="149" spans="1:139">
      <c r="S149" s="789"/>
      <c r="T149" s="767">
        <f t="shared" si="52"/>
        <v>0</v>
      </c>
      <c r="U149" s="767">
        <f t="shared" si="53"/>
        <v>0</v>
      </c>
      <c r="V149" s="789"/>
      <c r="W149" s="789"/>
      <c r="X149" s="789"/>
      <c r="Y149" s="789"/>
      <c r="Z149" s="789"/>
      <c r="AA149" s="789"/>
      <c r="AB149" s="789"/>
      <c r="AC149" s="789"/>
      <c r="AD149" s="789"/>
      <c r="AE149" s="789"/>
      <c r="AF149" s="789"/>
      <c r="AG149" s="789"/>
      <c r="AH149" s="789"/>
      <c r="AI149" s="789"/>
      <c r="AJ149" s="789"/>
      <c r="AK149" s="789"/>
      <c r="AL149" s="789"/>
      <c r="AM149" s="789"/>
      <c r="AN149" s="789"/>
      <c r="AO149" s="789"/>
      <c r="AP149" s="789"/>
      <c r="AQ149" s="789"/>
      <c r="AR149" s="789"/>
      <c r="AS149" s="789"/>
      <c r="AT149" s="789"/>
      <c r="AU149" s="789"/>
      <c r="AV149" s="789"/>
      <c r="AW149" s="789"/>
      <c r="AX149" s="789"/>
      <c r="AY149" s="789"/>
      <c r="AZ149" s="789"/>
      <c r="BA149" s="789"/>
      <c r="BB149" s="789"/>
      <c r="BC149" s="789"/>
      <c r="BD149" s="789"/>
      <c r="BE149" s="789"/>
      <c r="BF149" s="789"/>
      <c r="BG149" s="789"/>
      <c r="BH149" s="789"/>
      <c r="BI149" s="789"/>
      <c r="BJ149" s="789"/>
      <c r="BK149" s="789"/>
      <c r="BL149" s="789"/>
      <c r="BM149" s="789"/>
      <c r="BN149" s="789"/>
      <c r="BO149" s="789"/>
      <c r="BP149" s="789"/>
      <c r="BQ149" s="789"/>
      <c r="BR149" s="789"/>
      <c r="BS149" s="789"/>
      <c r="BT149" s="789"/>
      <c r="BU149" s="789"/>
      <c r="BV149" s="789"/>
      <c r="BW149" s="789"/>
      <c r="BX149" s="789"/>
      <c r="BY149" s="789"/>
      <c r="BZ149" s="789"/>
      <c r="CA149" s="789"/>
      <c r="CB149" s="789"/>
      <c r="CC149" s="789"/>
      <c r="CD149" s="789"/>
      <c r="CE149" s="789"/>
      <c r="CF149" s="789"/>
      <c r="CG149" s="789"/>
      <c r="CH149" s="789"/>
      <c r="CI149" s="789"/>
      <c r="CJ149" s="789"/>
      <c r="CK149" s="789"/>
      <c r="CL149" s="789"/>
      <c r="CM149" s="789"/>
      <c r="CN149" s="789"/>
      <c r="CO149" s="789"/>
      <c r="CP149" s="789"/>
      <c r="CQ149" s="789"/>
      <c r="CR149" s="789"/>
      <c r="CS149" s="789"/>
      <c r="CT149" s="789"/>
      <c r="CU149" s="789"/>
      <c r="CV149" s="789"/>
      <c r="CW149" s="789"/>
      <c r="CX149" s="789"/>
      <c r="CY149" s="789"/>
      <c r="CZ149" s="789"/>
      <c r="DA149" s="789"/>
      <c r="DB149" s="789"/>
      <c r="DC149" s="789"/>
      <c r="DD149" s="789"/>
      <c r="DE149" s="789"/>
      <c r="DF149" s="789"/>
      <c r="DG149" s="789"/>
      <c r="DH149" s="789"/>
      <c r="DI149" s="789"/>
      <c r="DJ149" s="789"/>
      <c r="DK149" s="789"/>
      <c r="DL149" s="789"/>
      <c r="DM149" s="789"/>
      <c r="DN149" s="789"/>
      <c r="DO149" s="789"/>
      <c r="DP149" s="789"/>
      <c r="DQ149" s="789"/>
      <c r="DR149" s="789"/>
      <c r="DS149" s="789"/>
      <c r="DT149" s="789"/>
      <c r="DU149" s="789"/>
      <c r="DV149" s="789"/>
      <c r="DW149" s="789"/>
      <c r="DX149" s="789"/>
      <c r="DY149" s="789"/>
      <c r="DZ149" s="789"/>
      <c r="EA149" s="789"/>
      <c r="EB149" s="789"/>
      <c r="EC149" s="789"/>
      <c r="ED149" s="789"/>
      <c r="EE149" s="789"/>
      <c r="EF149" s="789"/>
      <c r="EG149" s="789"/>
      <c r="EH149" s="789"/>
      <c r="EI149" s="789"/>
    </row>
    <row r="150" spans="1:139">
      <c r="S150" s="789"/>
      <c r="T150" s="789"/>
      <c r="U150" s="789"/>
      <c r="V150" s="789"/>
      <c r="W150" s="789"/>
      <c r="X150" s="789"/>
      <c r="Y150" s="789"/>
      <c r="Z150" s="789"/>
      <c r="AA150" s="789"/>
      <c r="AB150" s="789"/>
      <c r="AC150" s="789"/>
      <c r="AD150" s="789"/>
      <c r="AE150" s="789"/>
      <c r="AF150" s="789"/>
      <c r="AG150" s="789"/>
      <c r="AH150" s="789"/>
      <c r="AI150" s="789"/>
      <c r="AJ150" s="789"/>
      <c r="AK150" s="789"/>
      <c r="AL150" s="789"/>
      <c r="AM150" s="789"/>
      <c r="AN150" s="789"/>
      <c r="AO150" s="789"/>
      <c r="AP150" s="789"/>
      <c r="AQ150" s="789"/>
      <c r="AR150" s="789"/>
      <c r="AS150" s="789"/>
      <c r="AT150" s="789"/>
      <c r="AU150" s="789"/>
      <c r="AV150" s="789"/>
      <c r="AW150" s="789"/>
      <c r="AX150" s="789"/>
      <c r="AY150" s="789"/>
      <c r="AZ150" s="789"/>
      <c r="BA150" s="789"/>
      <c r="BB150" s="789"/>
      <c r="BC150" s="789"/>
      <c r="BD150" s="789"/>
      <c r="BE150" s="789"/>
      <c r="BF150" s="789"/>
      <c r="BG150" s="789"/>
      <c r="BH150" s="789"/>
      <c r="BI150" s="789"/>
      <c r="BJ150" s="789"/>
      <c r="BK150" s="789"/>
      <c r="BL150" s="789"/>
      <c r="BM150" s="789"/>
      <c r="BN150" s="789"/>
      <c r="BO150" s="789"/>
      <c r="BP150" s="789"/>
      <c r="BQ150" s="789"/>
      <c r="BR150" s="789"/>
      <c r="BS150" s="789"/>
      <c r="BT150" s="789"/>
      <c r="BU150" s="789"/>
      <c r="BV150" s="789"/>
      <c r="BW150" s="789"/>
      <c r="BX150" s="789"/>
      <c r="BY150" s="789"/>
      <c r="BZ150" s="789"/>
      <c r="CA150" s="789"/>
      <c r="CB150" s="789"/>
      <c r="CC150" s="789"/>
      <c r="CD150" s="789"/>
      <c r="CE150" s="789"/>
      <c r="CF150" s="789"/>
      <c r="CG150" s="789"/>
      <c r="CH150" s="789"/>
      <c r="CI150" s="789"/>
      <c r="CJ150" s="789"/>
      <c r="CK150" s="789"/>
      <c r="CL150" s="789"/>
      <c r="CM150" s="789"/>
      <c r="CN150" s="789"/>
      <c r="CO150" s="789"/>
      <c r="CP150" s="789"/>
      <c r="CQ150" s="789"/>
      <c r="CR150" s="789"/>
      <c r="CS150" s="789"/>
      <c r="CT150" s="789"/>
      <c r="CU150" s="789"/>
      <c r="CV150" s="789"/>
      <c r="CW150" s="789"/>
      <c r="CX150" s="789"/>
      <c r="CY150" s="789"/>
      <c r="CZ150" s="789"/>
      <c r="DA150" s="789"/>
      <c r="DB150" s="789"/>
      <c r="DC150" s="789"/>
      <c r="DD150" s="789"/>
      <c r="DE150" s="789"/>
      <c r="DF150" s="789"/>
      <c r="DG150" s="789"/>
      <c r="DH150" s="789"/>
      <c r="DI150" s="789"/>
      <c r="DJ150" s="789"/>
      <c r="DK150" s="789"/>
      <c r="DL150" s="789"/>
      <c r="DM150" s="789"/>
      <c r="DN150" s="789"/>
      <c r="DO150" s="789"/>
      <c r="DP150" s="789"/>
      <c r="DQ150" s="789"/>
      <c r="DR150" s="789"/>
      <c r="DS150" s="789"/>
      <c r="DT150" s="789"/>
      <c r="DU150" s="789"/>
      <c r="DV150" s="789"/>
      <c r="DW150" s="789"/>
      <c r="DX150" s="789"/>
      <c r="DY150" s="789"/>
      <c r="DZ150" s="789"/>
      <c r="EA150" s="789"/>
      <c r="EB150" s="789"/>
      <c r="EC150" s="789"/>
      <c r="ED150" s="789"/>
      <c r="EE150" s="789"/>
      <c r="EF150" s="789"/>
      <c r="EG150" s="789"/>
      <c r="EH150" s="789"/>
      <c r="EI150" s="789"/>
    </row>
    <row r="151" spans="1:139">
      <c r="S151" s="789"/>
      <c r="T151" s="789"/>
      <c r="U151" s="789"/>
      <c r="V151" s="789"/>
      <c r="W151" s="789"/>
      <c r="X151" s="789"/>
      <c r="Y151" s="789"/>
      <c r="Z151" s="789"/>
      <c r="AA151" s="789"/>
      <c r="AB151" s="789"/>
      <c r="AC151" s="789"/>
      <c r="AD151" s="789"/>
      <c r="AE151" s="789"/>
      <c r="AF151" s="789"/>
      <c r="AG151" s="789"/>
      <c r="AH151" s="789"/>
      <c r="AI151" s="789"/>
      <c r="AJ151" s="789"/>
      <c r="AK151" s="789"/>
      <c r="AL151" s="789"/>
      <c r="AM151" s="789"/>
      <c r="AN151" s="789"/>
      <c r="AO151" s="789"/>
      <c r="AP151" s="789"/>
      <c r="AQ151" s="789"/>
      <c r="AR151" s="789"/>
      <c r="AS151" s="789"/>
      <c r="AT151" s="789"/>
      <c r="AU151" s="789"/>
      <c r="AV151" s="789"/>
      <c r="AW151" s="789"/>
      <c r="AX151" s="789"/>
      <c r="AY151" s="789"/>
      <c r="AZ151" s="789"/>
      <c r="BA151" s="789"/>
      <c r="BB151" s="789"/>
      <c r="BC151" s="789"/>
      <c r="BD151" s="789"/>
      <c r="BE151" s="789"/>
      <c r="BF151" s="789"/>
      <c r="BG151" s="789"/>
      <c r="BH151" s="789"/>
      <c r="BI151" s="789"/>
      <c r="BJ151" s="789"/>
      <c r="BK151" s="789"/>
      <c r="BL151" s="789"/>
      <c r="BM151" s="789"/>
      <c r="BN151" s="789"/>
      <c r="BO151" s="789"/>
      <c r="BP151" s="789"/>
      <c r="BQ151" s="789"/>
      <c r="BR151" s="789"/>
      <c r="BS151" s="789"/>
      <c r="BT151" s="789"/>
      <c r="BU151" s="789"/>
      <c r="BV151" s="789"/>
      <c r="BW151" s="789"/>
      <c r="BX151" s="789"/>
      <c r="BY151" s="789"/>
      <c r="BZ151" s="789"/>
      <c r="CA151" s="789"/>
      <c r="CB151" s="789"/>
      <c r="CC151" s="789"/>
      <c r="CD151" s="789"/>
      <c r="CE151" s="789"/>
      <c r="CF151" s="789"/>
      <c r="CG151" s="789"/>
      <c r="CH151" s="789"/>
      <c r="CI151" s="789"/>
      <c r="CJ151" s="789"/>
      <c r="CK151" s="789"/>
      <c r="CL151" s="789"/>
      <c r="CM151" s="789"/>
      <c r="CN151" s="789"/>
      <c r="CO151" s="789"/>
      <c r="CP151" s="789"/>
      <c r="CQ151" s="789"/>
      <c r="CR151" s="789"/>
      <c r="CS151" s="789"/>
      <c r="CT151" s="789"/>
      <c r="CU151" s="789"/>
      <c r="CV151" s="789"/>
      <c r="CW151" s="789"/>
      <c r="CX151" s="789"/>
      <c r="CY151" s="789"/>
      <c r="CZ151" s="789"/>
      <c r="DA151" s="789"/>
      <c r="DB151" s="789"/>
      <c r="DC151" s="789"/>
      <c r="DD151" s="789"/>
      <c r="DE151" s="789"/>
      <c r="DF151" s="789"/>
      <c r="DG151" s="789"/>
      <c r="DH151" s="789"/>
      <c r="DI151" s="789"/>
      <c r="DJ151" s="789"/>
      <c r="DK151" s="789"/>
      <c r="DL151" s="789"/>
      <c r="DM151" s="789"/>
      <c r="DN151" s="789"/>
      <c r="DO151" s="789"/>
      <c r="DP151" s="789"/>
      <c r="DQ151" s="789"/>
      <c r="DR151" s="789"/>
      <c r="DS151" s="789"/>
      <c r="DT151" s="789"/>
      <c r="DU151" s="789"/>
      <c r="DV151" s="789"/>
      <c r="DW151" s="789"/>
      <c r="DX151" s="789"/>
      <c r="DY151" s="789"/>
      <c r="DZ151" s="789"/>
      <c r="EA151" s="789"/>
      <c r="EB151" s="789"/>
      <c r="EC151" s="789"/>
      <c r="ED151" s="789"/>
      <c r="EE151" s="789"/>
      <c r="EF151" s="789"/>
      <c r="EG151" s="789"/>
      <c r="EH151" s="789"/>
      <c r="EI151" s="789"/>
    </row>
    <row r="152" spans="1:139">
      <c r="S152" s="789"/>
      <c r="T152" s="789"/>
      <c r="U152" s="789"/>
      <c r="V152" s="789"/>
      <c r="W152" s="789"/>
      <c r="X152" s="789"/>
      <c r="Y152" s="789"/>
      <c r="Z152" s="789"/>
      <c r="AA152" s="789"/>
      <c r="AB152" s="789"/>
      <c r="AC152" s="789"/>
      <c r="AD152" s="789"/>
      <c r="AE152" s="789"/>
      <c r="AF152" s="789"/>
      <c r="AG152" s="789"/>
      <c r="AH152" s="789"/>
      <c r="AI152" s="789"/>
      <c r="AJ152" s="789"/>
      <c r="AK152" s="789"/>
      <c r="AL152" s="789"/>
      <c r="AM152" s="789"/>
      <c r="AN152" s="789"/>
      <c r="AO152" s="789"/>
      <c r="AP152" s="789"/>
      <c r="AQ152" s="789"/>
      <c r="AR152" s="789"/>
      <c r="AS152" s="789"/>
      <c r="AT152" s="789"/>
      <c r="AU152" s="789"/>
      <c r="AV152" s="789"/>
      <c r="AW152" s="789"/>
      <c r="AX152" s="789"/>
      <c r="AY152" s="789"/>
      <c r="AZ152" s="789"/>
      <c r="BA152" s="789"/>
      <c r="BB152" s="789"/>
      <c r="BC152" s="789"/>
      <c r="BD152" s="789"/>
      <c r="BE152" s="789"/>
      <c r="BF152" s="789"/>
      <c r="BG152" s="789"/>
      <c r="BH152" s="789"/>
      <c r="BI152" s="789"/>
      <c r="BJ152" s="789"/>
      <c r="BK152" s="789"/>
      <c r="BL152" s="789"/>
      <c r="BM152" s="789"/>
      <c r="BN152" s="789"/>
      <c r="BO152" s="789"/>
      <c r="BP152" s="789"/>
      <c r="BQ152" s="789"/>
      <c r="BR152" s="789"/>
      <c r="BS152" s="789"/>
      <c r="BT152" s="789"/>
      <c r="BU152" s="789"/>
      <c r="BV152" s="789"/>
      <c r="BW152" s="789"/>
      <c r="BX152" s="789"/>
      <c r="BY152" s="789"/>
      <c r="BZ152" s="789"/>
      <c r="CA152" s="789"/>
      <c r="CB152" s="789"/>
      <c r="CC152" s="789"/>
      <c r="CD152" s="789"/>
      <c r="CE152" s="789"/>
      <c r="CF152" s="789"/>
      <c r="CG152" s="789"/>
      <c r="CH152" s="789"/>
      <c r="CI152" s="789"/>
      <c r="CJ152" s="789"/>
      <c r="CK152" s="789"/>
      <c r="CL152" s="789"/>
      <c r="CM152" s="789"/>
      <c r="CN152" s="789"/>
      <c r="CO152" s="789"/>
      <c r="CP152" s="789"/>
      <c r="CQ152" s="789"/>
      <c r="CR152" s="789"/>
      <c r="CS152" s="789"/>
      <c r="CT152" s="789"/>
      <c r="CU152" s="789"/>
      <c r="CV152" s="789"/>
      <c r="CW152" s="789"/>
      <c r="CX152" s="789"/>
      <c r="CY152" s="789"/>
      <c r="CZ152" s="789"/>
      <c r="DA152" s="789"/>
      <c r="DB152" s="789"/>
      <c r="DC152" s="789"/>
      <c r="DD152" s="789"/>
      <c r="DE152" s="789"/>
      <c r="DF152" s="789"/>
      <c r="DG152" s="789"/>
      <c r="DH152" s="789"/>
      <c r="DI152" s="789"/>
      <c r="DJ152" s="789"/>
      <c r="DK152" s="789"/>
      <c r="DL152" s="789"/>
      <c r="DM152" s="789"/>
      <c r="DN152" s="789"/>
      <c r="DO152" s="789"/>
      <c r="DP152" s="789"/>
      <c r="DQ152" s="789"/>
      <c r="DR152" s="789"/>
      <c r="DS152" s="789"/>
      <c r="DT152" s="789"/>
      <c r="DU152" s="789"/>
      <c r="DV152" s="789"/>
      <c r="DW152" s="789"/>
      <c r="DX152" s="789"/>
      <c r="DY152" s="789"/>
      <c r="DZ152" s="789"/>
      <c r="EA152" s="789"/>
      <c r="EB152" s="789"/>
      <c r="EC152" s="789"/>
      <c r="ED152" s="789"/>
      <c r="EE152" s="789"/>
      <c r="EF152" s="789"/>
      <c r="EG152" s="789"/>
      <c r="EH152" s="789"/>
      <c r="EI152" s="789"/>
    </row>
    <row r="153" spans="1:139">
      <c r="S153" s="789"/>
      <c r="T153" s="789"/>
      <c r="U153" s="789"/>
      <c r="V153" s="789"/>
      <c r="W153" s="789"/>
      <c r="X153" s="789"/>
      <c r="Y153" s="789"/>
      <c r="Z153" s="789"/>
      <c r="AA153" s="789"/>
      <c r="AB153" s="789"/>
      <c r="AC153" s="789"/>
      <c r="AD153" s="789"/>
      <c r="AE153" s="789"/>
      <c r="AF153" s="789"/>
      <c r="AG153" s="789"/>
      <c r="AH153" s="789"/>
      <c r="AI153" s="789"/>
      <c r="AJ153" s="789"/>
      <c r="AK153" s="789"/>
      <c r="AL153" s="789"/>
      <c r="AM153" s="789"/>
      <c r="AN153" s="789"/>
      <c r="AO153" s="789"/>
      <c r="AP153" s="789"/>
      <c r="AQ153" s="789"/>
      <c r="AR153" s="789"/>
      <c r="AS153" s="789"/>
      <c r="AT153" s="789"/>
      <c r="AU153" s="789"/>
      <c r="AV153" s="789"/>
      <c r="AW153" s="789"/>
      <c r="AX153" s="789"/>
      <c r="AY153" s="789"/>
      <c r="AZ153" s="789"/>
      <c r="BA153" s="789"/>
      <c r="BB153" s="789"/>
      <c r="BC153" s="789"/>
      <c r="BD153" s="789"/>
      <c r="BE153" s="789"/>
      <c r="BF153" s="789"/>
      <c r="BG153" s="789"/>
      <c r="BH153" s="789"/>
      <c r="BI153" s="789"/>
      <c r="BJ153" s="789"/>
      <c r="BK153" s="789"/>
      <c r="BL153" s="789"/>
      <c r="BM153" s="789"/>
      <c r="BN153" s="789"/>
      <c r="BO153" s="789"/>
      <c r="BP153" s="789"/>
      <c r="BQ153" s="789"/>
      <c r="BR153" s="789"/>
      <c r="BS153" s="789"/>
      <c r="BT153" s="789"/>
      <c r="BU153" s="789"/>
      <c r="BV153" s="789"/>
      <c r="BW153" s="789"/>
      <c r="BX153" s="789"/>
      <c r="BY153" s="789"/>
      <c r="BZ153" s="789"/>
      <c r="CA153" s="789"/>
      <c r="CB153" s="789"/>
      <c r="CC153" s="789"/>
      <c r="CD153" s="789"/>
      <c r="CE153" s="789"/>
      <c r="CF153" s="789"/>
      <c r="CG153" s="789"/>
      <c r="CH153" s="789"/>
      <c r="CI153" s="789"/>
      <c r="CJ153" s="789"/>
      <c r="CK153" s="789"/>
      <c r="CL153" s="789"/>
      <c r="CM153" s="789"/>
      <c r="CN153" s="789"/>
      <c r="CO153" s="789"/>
      <c r="CP153" s="789"/>
      <c r="CQ153" s="789"/>
      <c r="CR153" s="789"/>
      <c r="CS153" s="789"/>
      <c r="CT153" s="789"/>
      <c r="CU153" s="789"/>
      <c r="CV153" s="789"/>
      <c r="CW153" s="789"/>
      <c r="CX153" s="789"/>
      <c r="CY153" s="789"/>
      <c r="CZ153" s="789"/>
      <c r="DA153" s="789"/>
      <c r="DB153" s="789"/>
      <c r="DC153" s="789"/>
      <c r="DD153" s="789"/>
      <c r="DE153" s="789"/>
      <c r="DF153" s="789"/>
      <c r="DG153" s="789"/>
      <c r="DH153" s="789"/>
      <c r="DI153" s="789"/>
      <c r="DJ153" s="789"/>
      <c r="DK153" s="789"/>
      <c r="DL153" s="789"/>
      <c r="DM153" s="789"/>
      <c r="DN153" s="789"/>
      <c r="DO153" s="789"/>
      <c r="DP153" s="789"/>
      <c r="DQ153" s="789"/>
      <c r="DR153" s="789"/>
      <c r="DS153" s="789"/>
      <c r="DT153" s="789"/>
      <c r="DU153" s="789"/>
      <c r="DV153" s="789"/>
      <c r="DW153" s="789"/>
      <c r="DX153" s="789"/>
      <c r="DY153" s="789"/>
      <c r="DZ153" s="789"/>
      <c r="EA153" s="789"/>
      <c r="EB153" s="789"/>
      <c r="EC153" s="789"/>
      <c r="ED153" s="789"/>
      <c r="EE153" s="789"/>
      <c r="EF153" s="789"/>
      <c r="EG153" s="789"/>
      <c r="EH153" s="789"/>
      <c r="EI153" s="789"/>
    </row>
    <row r="154" spans="1:139">
      <c r="S154" s="789"/>
      <c r="T154" s="789"/>
      <c r="U154" s="789"/>
      <c r="V154" s="789"/>
      <c r="W154" s="789"/>
      <c r="X154" s="789"/>
      <c r="Y154" s="789"/>
      <c r="Z154" s="789"/>
      <c r="AA154" s="789"/>
      <c r="AB154" s="789"/>
      <c r="AC154" s="789"/>
      <c r="AD154" s="789"/>
      <c r="AE154" s="789"/>
      <c r="AF154" s="789"/>
      <c r="AG154" s="789"/>
      <c r="AH154" s="789"/>
      <c r="AI154" s="789"/>
      <c r="AJ154" s="789"/>
      <c r="AK154" s="789"/>
      <c r="AL154" s="789"/>
      <c r="AM154" s="789"/>
      <c r="AN154" s="789"/>
      <c r="AO154" s="789"/>
      <c r="AP154" s="789"/>
      <c r="AQ154" s="789"/>
      <c r="AR154" s="789"/>
      <c r="AS154" s="789"/>
      <c r="AT154" s="789"/>
      <c r="AU154" s="789"/>
      <c r="AV154" s="789"/>
      <c r="AW154" s="789"/>
      <c r="AX154" s="789"/>
      <c r="AY154" s="789"/>
      <c r="AZ154" s="789"/>
      <c r="BA154" s="789"/>
      <c r="BB154" s="789"/>
      <c r="BC154" s="789"/>
      <c r="BD154" s="789"/>
      <c r="BE154" s="789"/>
      <c r="BF154" s="789"/>
      <c r="BG154" s="789"/>
      <c r="BH154" s="789"/>
      <c r="BI154" s="789"/>
      <c r="BJ154" s="789"/>
      <c r="BK154" s="789"/>
      <c r="BL154" s="789"/>
      <c r="BM154" s="789"/>
      <c r="BN154" s="789"/>
      <c r="BO154" s="789"/>
      <c r="BP154" s="789"/>
      <c r="BQ154" s="789"/>
      <c r="BR154" s="789"/>
      <c r="BS154" s="789"/>
      <c r="BT154" s="789"/>
      <c r="BU154" s="789"/>
      <c r="BV154" s="789"/>
      <c r="BW154" s="789"/>
      <c r="BX154" s="789"/>
      <c r="BY154" s="789"/>
      <c r="BZ154" s="789"/>
      <c r="CA154" s="789"/>
      <c r="CB154" s="789"/>
      <c r="CC154" s="789"/>
      <c r="CD154" s="789"/>
      <c r="CE154" s="789"/>
      <c r="CF154" s="789"/>
      <c r="CG154" s="789"/>
      <c r="CH154" s="789"/>
      <c r="CI154" s="789"/>
      <c r="CJ154" s="789"/>
      <c r="CK154" s="789"/>
      <c r="CL154" s="789"/>
      <c r="CM154" s="789"/>
      <c r="CN154" s="789"/>
      <c r="CO154" s="789"/>
      <c r="CP154" s="789"/>
      <c r="CQ154" s="789"/>
      <c r="CR154" s="789"/>
      <c r="CS154" s="789"/>
      <c r="CT154" s="789"/>
      <c r="CU154" s="789"/>
      <c r="CV154" s="789"/>
      <c r="CW154" s="789"/>
      <c r="CX154" s="789"/>
      <c r="CY154" s="789"/>
      <c r="CZ154" s="789"/>
      <c r="DA154" s="789"/>
      <c r="DB154" s="789"/>
      <c r="DC154" s="789"/>
      <c r="DD154" s="789"/>
      <c r="DE154" s="789"/>
      <c r="DF154" s="789"/>
      <c r="DG154" s="789"/>
      <c r="DH154" s="789"/>
      <c r="DI154" s="789"/>
      <c r="DJ154" s="789"/>
      <c r="DK154" s="789"/>
      <c r="DL154" s="789"/>
      <c r="DM154" s="789"/>
      <c r="DN154" s="789"/>
      <c r="DO154" s="789"/>
      <c r="DP154" s="789"/>
      <c r="DQ154" s="789"/>
      <c r="DR154" s="789"/>
      <c r="DS154" s="789"/>
      <c r="DT154" s="789"/>
      <c r="DU154" s="789"/>
      <c r="DV154" s="789"/>
      <c r="DW154" s="789"/>
      <c r="DX154" s="789"/>
      <c r="DY154" s="789"/>
      <c r="DZ154" s="789"/>
      <c r="EA154" s="789"/>
      <c r="EB154" s="789"/>
      <c r="EC154" s="789"/>
      <c r="ED154" s="789"/>
      <c r="EE154" s="789"/>
      <c r="EF154" s="789"/>
      <c r="EG154" s="789"/>
      <c r="EH154" s="789"/>
      <c r="EI154" s="789"/>
    </row>
    <row r="155" spans="1:139">
      <c r="S155" s="789"/>
      <c r="T155" s="789"/>
      <c r="U155" s="789"/>
      <c r="V155" s="789"/>
      <c r="W155" s="789"/>
      <c r="X155" s="789"/>
      <c r="Y155" s="789"/>
      <c r="Z155" s="789"/>
      <c r="AA155" s="789"/>
      <c r="AB155" s="789"/>
      <c r="AC155" s="789"/>
      <c r="AD155" s="789"/>
      <c r="AE155" s="789"/>
      <c r="AF155" s="789"/>
      <c r="AG155" s="789"/>
      <c r="AH155" s="789"/>
      <c r="AI155" s="789"/>
      <c r="AJ155" s="789"/>
      <c r="AK155" s="789"/>
      <c r="AL155" s="789"/>
      <c r="AM155" s="789"/>
      <c r="AN155" s="789"/>
      <c r="AO155" s="789"/>
      <c r="AP155" s="789"/>
      <c r="AQ155" s="789"/>
      <c r="AR155" s="789"/>
      <c r="AS155" s="789"/>
      <c r="AT155" s="789"/>
      <c r="AU155" s="789"/>
      <c r="AV155" s="789"/>
      <c r="AW155" s="789"/>
      <c r="AX155" s="789"/>
      <c r="AY155" s="789"/>
      <c r="AZ155" s="789"/>
      <c r="BA155" s="789"/>
      <c r="BB155" s="789"/>
      <c r="BC155" s="789"/>
      <c r="BD155" s="789"/>
      <c r="BE155" s="789"/>
      <c r="BF155" s="789"/>
      <c r="BG155" s="789"/>
      <c r="BH155" s="789"/>
      <c r="BI155" s="789"/>
      <c r="BJ155" s="789"/>
      <c r="BK155" s="789"/>
      <c r="BL155" s="789"/>
      <c r="BM155" s="789"/>
      <c r="BN155" s="789"/>
      <c r="BO155" s="789"/>
      <c r="BP155" s="789"/>
      <c r="BQ155" s="789"/>
      <c r="BR155" s="789"/>
      <c r="BS155" s="789"/>
      <c r="BT155" s="789"/>
      <c r="BU155" s="789"/>
      <c r="BV155" s="789"/>
      <c r="BW155" s="789"/>
      <c r="BX155" s="789"/>
      <c r="BY155" s="789"/>
      <c r="BZ155" s="789"/>
      <c r="CA155" s="789"/>
      <c r="CB155" s="789"/>
      <c r="CC155" s="789"/>
      <c r="CD155" s="789"/>
      <c r="CE155" s="789"/>
      <c r="CF155" s="789"/>
      <c r="CG155" s="789"/>
      <c r="CH155" s="789"/>
      <c r="CI155" s="789"/>
      <c r="CJ155" s="789"/>
      <c r="CK155" s="789"/>
      <c r="CL155" s="789"/>
      <c r="CM155" s="789"/>
      <c r="CN155" s="789"/>
      <c r="CO155" s="789"/>
      <c r="CP155" s="789"/>
      <c r="CQ155" s="789"/>
      <c r="CR155" s="789"/>
      <c r="CS155" s="789"/>
      <c r="CT155" s="789"/>
      <c r="CU155" s="789"/>
      <c r="CV155" s="789"/>
      <c r="CW155" s="789"/>
      <c r="CX155" s="789"/>
      <c r="CY155" s="789"/>
      <c r="CZ155" s="789"/>
      <c r="DA155" s="789"/>
      <c r="DB155" s="789"/>
      <c r="DC155" s="789"/>
      <c r="DD155" s="789"/>
      <c r="DE155" s="789"/>
      <c r="DF155" s="789"/>
      <c r="DG155" s="789"/>
      <c r="DH155" s="789"/>
      <c r="DI155" s="789"/>
      <c r="DJ155" s="789"/>
      <c r="DK155" s="789"/>
      <c r="DL155" s="789"/>
      <c r="DM155" s="789"/>
      <c r="DN155" s="789"/>
      <c r="DO155" s="789"/>
      <c r="DP155" s="789"/>
      <c r="DQ155" s="789"/>
      <c r="DR155" s="789"/>
      <c r="DS155" s="789"/>
      <c r="DT155" s="789"/>
      <c r="DU155" s="789"/>
      <c r="DV155" s="789"/>
      <c r="DW155" s="789"/>
      <c r="DX155" s="789"/>
      <c r="DY155" s="789"/>
      <c r="DZ155" s="789"/>
      <c r="EA155" s="789"/>
      <c r="EB155" s="789"/>
      <c r="EC155" s="789"/>
      <c r="ED155" s="789"/>
      <c r="EE155" s="789"/>
      <c r="EF155" s="789"/>
      <c r="EG155" s="789"/>
      <c r="EH155" s="789"/>
      <c r="EI155" s="789"/>
    </row>
    <row r="156" spans="1:139">
      <c r="S156" s="789"/>
      <c r="T156" s="789"/>
      <c r="U156" s="789"/>
      <c r="V156" s="789"/>
      <c r="W156" s="789"/>
      <c r="X156" s="789"/>
      <c r="Y156" s="789"/>
      <c r="Z156" s="789"/>
      <c r="AA156" s="789"/>
      <c r="AB156" s="789"/>
      <c r="AC156" s="789"/>
      <c r="AD156" s="789"/>
      <c r="AE156" s="789"/>
      <c r="AF156" s="789"/>
      <c r="AG156" s="789"/>
      <c r="AH156" s="789"/>
      <c r="AI156" s="789"/>
      <c r="AJ156" s="789"/>
      <c r="AK156" s="789"/>
      <c r="AL156" s="789"/>
      <c r="AM156" s="789"/>
      <c r="AN156" s="789"/>
      <c r="AO156" s="789"/>
      <c r="AP156" s="789"/>
      <c r="AQ156" s="789"/>
      <c r="AR156" s="789"/>
      <c r="AS156" s="789"/>
      <c r="AT156" s="789"/>
      <c r="AU156" s="789"/>
      <c r="AV156" s="789"/>
      <c r="AW156" s="789"/>
      <c r="AX156" s="789"/>
      <c r="AY156" s="789"/>
      <c r="AZ156" s="789"/>
      <c r="BA156" s="789"/>
      <c r="BB156" s="789"/>
      <c r="BC156" s="789"/>
      <c r="BD156" s="789"/>
      <c r="BE156" s="789"/>
      <c r="BF156" s="789"/>
      <c r="BG156" s="789"/>
      <c r="BH156" s="789"/>
      <c r="BI156" s="789"/>
      <c r="BJ156" s="789"/>
      <c r="BK156" s="789"/>
      <c r="BL156" s="789"/>
      <c r="BM156" s="789"/>
      <c r="BN156" s="789"/>
      <c r="BO156" s="789"/>
      <c r="BP156" s="789"/>
      <c r="BQ156" s="789"/>
      <c r="BR156" s="789"/>
      <c r="BS156" s="789"/>
      <c r="BT156" s="789"/>
      <c r="BU156" s="789"/>
      <c r="BV156" s="789"/>
      <c r="BW156" s="789"/>
      <c r="BX156" s="789"/>
      <c r="BY156" s="789"/>
      <c r="BZ156" s="789"/>
      <c r="CA156" s="789"/>
      <c r="CB156" s="789"/>
      <c r="CC156" s="789"/>
      <c r="CD156" s="789"/>
      <c r="CE156" s="789"/>
      <c r="CF156" s="789"/>
      <c r="CG156" s="789"/>
      <c r="CH156" s="789"/>
      <c r="CI156" s="789"/>
      <c r="CJ156" s="789"/>
      <c r="CK156" s="789"/>
      <c r="CL156" s="789"/>
      <c r="CM156" s="789"/>
      <c r="CN156" s="789"/>
      <c r="CO156" s="789"/>
      <c r="CP156" s="789"/>
      <c r="CQ156" s="789"/>
      <c r="CR156" s="789"/>
      <c r="CS156" s="789"/>
      <c r="CT156" s="789"/>
      <c r="CU156" s="789"/>
      <c r="CV156" s="789"/>
      <c r="CW156" s="789"/>
      <c r="CX156" s="789"/>
      <c r="CY156" s="789"/>
      <c r="CZ156" s="789"/>
      <c r="DA156" s="789"/>
      <c r="DB156" s="789"/>
      <c r="DC156" s="789"/>
      <c r="DD156" s="789"/>
      <c r="DE156" s="789"/>
      <c r="DF156" s="789"/>
      <c r="DG156" s="789"/>
      <c r="DH156" s="789"/>
      <c r="DI156" s="789"/>
      <c r="DJ156" s="789"/>
      <c r="DK156" s="789"/>
      <c r="DL156" s="789"/>
      <c r="DM156" s="789"/>
      <c r="DN156" s="789"/>
      <c r="DO156" s="789"/>
      <c r="DP156" s="789"/>
      <c r="DQ156" s="789"/>
      <c r="DR156" s="789"/>
      <c r="DS156" s="789"/>
      <c r="DT156" s="789"/>
      <c r="DU156" s="789"/>
      <c r="DV156" s="789"/>
      <c r="DW156" s="789"/>
      <c r="DX156" s="789"/>
      <c r="DY156" s="789"/>
      <c r="DZ156" s="789"/>
      <c r="EA156" s="789"/>
      <c r="EB156" s="789"/>
      <c r="EC156" s="789"/>
      <c r="ED156" s="789"/>
      <c r="EE156" s="789"/>
      <c r="EF156" s="789"/>
      <c r="EG156" s="789"/>
      <c r="EH156" s="789"/>
      <c r="EI156" s="789"/>
    </row>
    <row r="157" spans="1:139">
      <c r="S157" s="789"/>
      <c r="T157" s="789"/>
      <c r="U157" s="789"/>
      <c r="V157" s="789"/>
      <c r="W157" s="789"/>
      <c r="X157" s="789"/>
      <c r="Y157" s="789"/>
      <c r="Z157" s="789"/>
      <c r="AA157" s="789"/>
      <c r="AB157" s="789"/>
      <c r="AC157" s="789"/>
      <c r="AD157" s="789"/>
      <c r="AE157" s="789"/>
      <c r="AF157" s="789"/>
      <c r="AG157" s="789"/>
      <c r="AH157" s="789"/>
      <c r="AI157" s="789"/>
      <c r="AJ157" s="789"/>
      <c r="AK157" s="789"/>
      <c r="AL157" s="789"/>
      <c r="AM157" s="789"/>
      <c r="AN157" s="789"/>
      <c r="AO157" s="789"/>
      <c r="AP157" s="789"/>
      <c r="AQ157" s="789"/>
      <c r="AR157" s="789"/>
      <c r="AS157" s="789"/>
      <c r="AT157" s="789"/>
      <c r="AU157" s="789"/>
      <c r="AV157" s="789"/>
      <c r="AW157" s="789"/>
      <c r="AX157" s="789"/>
      <c r="AY157" s="789"/>
      <c r="AZ157" s="789"/>
      <c r="BA157" s="789"/>
      <c r="BB157" s="789"/>
      <c r="BC157" s="789"/>
      <c r="BD157" s="789"/>
      <c r="BE157" s="789"/>
      <c r="BF157" s="789"/>
      <c r="BG157" s="789"/>
      <c r="BH157" s="789"/>
      <c r="BI157" s="789"/>
      <c r="BJ157" s="789"/>
      <c r="BK157" s="789"/>
      <c r="BL157" s="789"/>
      <c r="BM157" s="789"/>
      <c r="BN157" s="789"/>
      <c r="BO157" s="789"/>
      <c r="BP157" s="789"/>
      <c r="BQ157" s="789"/>
      <c r="BR157" s="789"/>
      <c r="BS157" s="789"/>
      <c r="BT157" s="789"/>
      <c r="BU157" s="789"/>
      <c r="BV157" s="789"/>
      <c r="BW157" s="789"/>
      <c r="BX157" s="789"/>
      <c r="BY157" s="789"/>
      <c r="BZ157" s="789"/>
      <c r="CA157" s="789"/>
      <c r="CB157" s="789"/>
      <c r="CC157" s="789"/>
      <c r="CD157" s="789"/>
      <c r="CE157" s="789"/>
      <c r="CF157" s="789"/>
      <c r="CG157" s="789"/>
      <c r="CH157" s="789"/>
      <c r="CI157" s="789"/>
      <c r="CJ157" s="789"/>
      <c r="CK157" s="789"/>
      <c r="CL157" s="789"/>
      <c r="CM157" s="789"/>
      <c r="CN157" s="789"/>
      <c r="CO157" s="789"/>
      <c r="CP157" s="789"/>
      <c r="CQ157" s="789"/>
      <c r="CR157" s="789"/>
      <c r="CS157" s="789"/>
      <c r="CT157" s="789"/>
      <c r="CU157" s="789"/>
      <c r="CV157" s="789"/>
      <c r="CW157" s="789"/>
      <c r="CX157" s="789"/>
      <c r="CY157" s="789"/>
      <c r="CZ157" s="789"/>
      <c r="DA157" s="789"/>
      <c r="DB157" s="789"/>
      <c r="DC157" s="789"/>
      <c r="DD157" s="789"/>
      <c r="DE157" s="789"/>
      <c r="DF157" s="789"/>
      <c r="DG157" s="789"/>
      <c r="DH157" s="789"/>
      <c r="DI157" s="789"/>
      <c r="DJ157" s="789"/>
      <c r="DK157" s="789"/>
      <c r="DL157" s="789"/>
      <c r="DM157" s="789"/>
      <c r="DN157" s="789"/>
      <c r="DO157" s="789"/>
      <c r="DP157" s="789"/>
      <c r="DQ157" s="789"/>
      <c r="DR157" s="789"/>
      <c r="DS157" s="789"/>
      <c r="DT157" s="789"/>
      <c r="DU157" s="789"/>
      <c r="DV157" s="789"/>
      <c r="DW157" s="789"/>
      <c r="DX157" s="789"/>
      <c r="DY157" s="789"/>
      <c r="DZ157" s="789"/>
      <c r="EA157" s="789"/>
      <c r="EB157" s="789"/>
      <c r="EC157" s="789"/>
      <c r="ED157" s="789"/>
      <c r="EE157" s="789"/>
      <c r="EF157" s="789"/>
      <c r="EG157" s="789"/>
      <c r="EH157" s="789"/>
      <c r="EI157" s="789"/>
    </row>
    <row r="158" spans="1:139">
      <c r="S158" s="789"/>
      <c r="T158" s="789"/>
      <c r="U158" s="789"/>
      <c r="V158" s="789"/>
      <c r="W158" s="789"/>
      <c r="X158" s="789"/>
      <c r="Y158" s="789"/>
      <c r="Z158" s="789"/>
      <c r="AA158" s="789"/>
      <c r="AB158" s="789"/>
      <c r="AC158" s="789"/>
      <c r="AD158" s="789"/>
      <c r="AE158" s="789"/>
      <c r="AF158" s="789"/>
      <c r="AG158" s="789"/>
      <c r="AH158" s="789"/>
      <c r="AI158" s="789"/>
      <c r="AJ158" s="789"/>
      <c r="AK158" s="789"/>
      <c r="AL158" s="789"/>
      <c r="AM158" s="789"/>
      <c r="AN158" s="789"/>
      <c r="AO158" s="789"/>
      <c r="AP158" s="789"/>
      <c r="AQ158" s="789"/>
      <c r="AR158" s="789"/>
      <c r="AS158" s="789"/>
      <c r="AT158" s="789"/>
      <c r="AU158" s="789"/>
      <c r="AV158" s="789"/>
      <c r="AW158" s="789"/>
      <c r="AX158" s="789"/>
      <c r="AY158" s="789"/>
      <c r="AZ158" s="789"/>
      <c r="BA158" s="789"/>
      <c r="BB158" s="789"/>
      <c r="BC158" s="789"/>
      <c r="BD158" s="789"/>
      <c r="BE158" s="789"/>
      <c r="BF158" s="789"/>
      <c r="BG158" s="789"/>
      <c r="BH158" s="789"/>
      <c r="BI158" s="789"/>
      <c r="BJ158" s="789"/>
      <c r="BK158" s="789"/>
      <c r="BL158" s="789"/>
      <c r="BM158" s="789"/>
      <c r="BN158" s="789"/>
      <c r="BO158" s="789"/>
      <c r="BP158" s="789"/>
      <c r="BQ158" s="789"/>
      <c r="BR158" s="789"/>
      <c r="BS158" s="789"/>
      <c r="BT158" s="789"/>
      <c r="BU158" s="789"/>
      <c r="BV158" s="789"/>
      <c r="BW158" s="789"/>
      <c r="BX158" s="789"/>
      <c r="BY158" s="789"/>
      <c r="BZ158" s="789"/>
      <c r="CA158" s="789"/>
      <c r="CB158" s="789"/>
      <c r="CC158" s="789"/>
      <c r="CD158" s="789"/>
      <c r="CE158" s="789"/>
      <c r="CF158" s="789"/>
      <c r="CG158" s="789"/>
      <c r="CH158" s="789"/>
      <c r="CI158" s="789"/>
      <c r="CJ158" s="789"/>
      <c r="CK158" s="789"/>
      <c r="CL158" s="789"/>
      <c r="CM158" s="789"/>
      <c r="CN158" s="789"/>
      <c r="CO158" s="789"/>
      <c r="CP158" s="789"/>
      <c r="CQ158" s="789"/>
      <c r="CR158" s="789"/>
      <c r="CS158" s="789"/>
      <c r="CT158" s="789"/>
      <c r="CU158" s="789"/>
      <c r="CV158" s="789"/>
      <c r="CW158" s="789"/>
      <c r="CX158" s="789"/>
      <c r="CY158" s="789"/>
      <c r="CZ158" s="789"/>
      <c r="DA158" s="789"/>
      <c r="DB158" s="789"/>
      <c r="DC158" s="789"/>
      <c r="DD158" s="789"/>
      <c r="DE158" s="789"/>
      <c r="DF158" s="789"/>
      <c r="DG158" s="789"/>
      <c r="DH158" s="789"/>
      <c r="DI158" s="789"/>
      <c r="DJ158" s="789"/>
      <c r="DK158" s="789"/>
      <c r="DL158" s="789"/>
      <c r="DM158" s="789"/>
      <c r="DN158" s="789"/>
      <c r="DO158" s="789"/>
      <c r="DP158" s="789"/>
      <c r="DQ158" s="789"/>
      <c r="DR158" s="789"/>
      <c r="DS158" s="789"/>
      <c r="DT158" s="789"/>
      <c r="DU158" s="789"/>
      <c r="DV158" s="789"/>
      <c r="DW158" s="789"/>
      <c r="DX158" s="789"/>
      <c r="DY158" s="789"/>
      <c r="DZ158" s="789"/>
      <c r="EA158" s="789"/>
      <c r="EB158" s="789"/>
      <c r="EC158" s="789"/>
      <c r="ED158" s="789"/>
      <c r="EE158" s="789"/>
      <c r="EF158" s="789"/>
      <c r="EG158" s="789"/>
      <c r="EH158" s="789"/>
      <c r="EI158" s="789"/>
    </row>
    <row r="159" spans="1:139">
      <c r="S159" s="789"/>
      <c r="T159" s="789"/>
      <c r="U159" s="789"/>
      <c r="V159" s="789"/>
      <c r="W159" s="789"/>
      <c r="X159" s="789"/>
      <c r="Y159" s="789"/>
      <c r="Z159" s="789"/>
      <c r="AA159" s="789"/>
      <c r="AB159" s="789"/>
      <c r="AC159" s="789"/>
      <c r="AD159" s="789"/>
      <c r="AE159" s="789"/>
      <c r="AF159" s="789"/>
      <c r="AG159" s="789"/>
      <c r="AH159" s="789"/>
      <c r="AI159" s="789"/>
      <c r="AJ159" s="789"/>
      <c r="AK159" s="789"/>
      <c r="AL159" s="789"/>
      <c r="AM159" s="789"/>
      <c r="AN159" s="789"/>
      <c r="AO159" s="789"/>
      <c r="AP159" s="789"/>
      <c r="AQ159" s="789"/>
      <c r="AR159" s="789"/>
      <c r="AS159" s="789"/>
      <c r="AT159" s="789"/>
      <c r="AU159" s="789"/>
      <c r="AV159" s="789"/>
      <c r="AW159" s="789"/>
      <c r="AX159" s="789"/>
      <c r="AY159" s="789"/>
      <c r="AZ159" s="789"/>
      <c r="BA159" s="789"/>
      <c r="BB159" s="789"/>
      <c r="BC159" s="789"/>
      <c r="BD159" s="789"/>
      <c r="BE159" s="789"/>
      <c r="BF159" s="789"/>
      <c r="BG159" s="789"/>
      <c r="BH159" s="789"/>
      <c r="BI159" s="789"/>
      <c r="BJ159" s="789"/>
      <c r="BK159" s="789"/>
      <c r="BL159" s="789"/>
      <c r="BM159" s="789"/>
      <c r="BN159" s="789"/>
      <c r="BO159" s="789"/>
      <c r="BP159" s="789"/>
      <c r="BQ159" s="789"/>
      <c r="BR159" s="789"/>
      <c r="BS159" s="789"/>
      <c r="BT159" s="789"/>
      <c r="BU159" s="789"/>
      <c r="BV159" s="789"/>
      <c r="BW159" s="789"/>
      <c r="BX159" s="789"/>
      <c r="BY159" s="789"/>
      <c r="BZ159" s="789"/>
      <c r="CA159" s="789"/>
      <c r="CB159" s="789"/>
      <c r="CC159" s="789"/>
      <c r="CD159" s="789"/>
      <c r="CE159" s="789"/>
      <c r="CF159" s="789"/>
      <c r="CG159" s="789"/>
      <c r="CH159" s="789"/>
      <c r="CI159" s="789"/>
      <c r="CJ159" s="789"/>
      <c r="CK159" s="789"/>
      <c r="CL159" s="789"/>
      <c r="CM159" s="789"/>
      <c r="CN159" s="789"/>
      <c r="CO159" s="789"/>
      <c r="CP159" s="789"/>
      <c r="CQ159" s="789"/>
      <c r="CR159" s="789"/>
      <c r="CS159" s="789"/>
      <c r="CT159" s="789"/>
      <c r="CU159" s="789"/>
      <c r="CV159" s="789"/>
      <c r="CW159" s="789"/>
      <c r="CX159" s="789"/>
      <c r="CY159" s="789"/>
      <c r="CZ159" s="789"/>
      <c r="DA159" s="789"/>
      <c r="DB159" s="789"/>
      <c r="DC159" s="789"/>
      <c r="DD159" s="789"/>
      <c r="DE159" s="789"/>
      <c r="DF159" s="789"/>
      <c r="DG159" s="789"/>
      <c r="DH159" s="789"/>
      <c r="DI159" s="789"/>
      <c r="DJ159" s="789"/>
      <c r="DK159" s="789"/>
      <c r="DL159" s="789"/>
      <c r="DM159" s="789"/>
      <c r="DN159" s="789"/>
      <c r="DO159" s="789"/>
      <c r="DP159" s="789"/>
      <c r="DQ159" s="789"/>
      <c r="DR159" s="789"/>
      <c r="DS159" s="789"/>
      <c r="DT159" s="789"/>
      <c r="DU159" s="789"/>
      <c r="DV159" s="789"/>
      <c r="DW159" s="789"/>
      <c r="DX159" s="789"/>
      <c r="DY159" s="789"/>
      <c r="DZ159" s="789"/>
      <c r="EA159" s="789"/>
      <c r="EB159" s="789"/>
      <c r="EC159" s="789"/>
      <c r="ED159" s="789"/>
      <c r="EE159" s="789"/>
      <c r="EF159" s="789"/>
      <c r="EG159" s="789"/>
      <c r="EH159" s="789"/>
      <c r="EI159" s="789"/>
    </row>
    <row r="160" spans="1:139">
      <c r="S160" s="789"/>
      <c r="T160" s="789"/>
      <c r="U160" s="789"/>
      <c r="V160" s="789"/>
      <c r="W160" s="789"/>
      <c r="X160" s="789"/>
      <c r="Y160" s="789"/>
      <c r="Z160" s="789"/>
      <c r="AA160" s="789"/>
      <c r="AB160" s="789"/>
      <c r="AC160" s="789"/>
      <c r="AD160" s="789"/>
      <c r="AE160" s="789"/>
      <c r="AF160" s="789"/>
      <c r="AG160" s="789"/>
      <c r="AH160" s="789"/>
      <c r="AI160" s="789"/>
      <c r="AJ160" s="789"/>
      <c r="AK160" s="789"/>
      <c r="AL160" s="789"/>
      <c r="AM160" s="789"/>
      <c r="AN160" s="789"/>
      <c r="AO160" s="789"/>
      <c r="AP160" s="789"/>
      <c r="AQ160" s="789"/>
      <c r="AR160" s="789"/>
      <c r="AS160" s="789"/>
      <c r="AT160" s="789"/>
      <c r="AU160" s="789"/>
      <c r="AV160" s="789"/>
      <c r="AW160" s="789"/>
      <c r="AX160" s="789"/>
      <c r="AY160" s="789"/>
      <c r="AZ160" s="789"/>
      <c r="BA160" s="789"/>
      <c r="BB160" s="789"/>
      <c r="BC160" s="789"/>
      <c r="BD160" s="789"/>
      <c r="BE160" s="789"/>
      <c r="BF160" s="789"/>
      <c r="BG160" s="789"/>
      <c r="BH160" s="789"/>
      <c r="BI160" s="789"/>
      <c r="BJ160" s="789"/>
      <c r="BK160" s="789"/>
      <c r="BL160" s="789"/>
      <c r="BM160" s="789"/>
      <c r="BN160" s="789"/>
      <c r="BO160" s="789"/>
      <c r="BP160" s="789"/>
      <c r="BQ160" s="789"/>
      <c r="BR160" s="789"/>
      <c r="BS160" s="789"/>
      <c r="BT160" s="789"/>
      <c r="BU160" s="789"/>
      <c r="BV160" s="789"/>
      <c r="BW160" s="789"/>
      <c r="BX160" s="789"/>
      <c r="BY160" s="789"/>
      <c r="BZ160" s="789"/>
      <c r="CA160" s="789"/>
      <c r="CB160" s="789"/>
      <c r="CC160" s="789"/>
      <c r="CD160" s="789"/>
      <c r="CE160" s="789"/>
      <c r="CF160" s="789"/>
      <c r="CG160" s="789"/>
      <c r="CH160" s="789"/>
      <c r="CI160" s="789"/>
      <c r="CJ160" s="789"/>
      <c r="CK160" s="789"/>
      <c r="CL160" s="789"/>
      <c r="CM160" s="789"/>
      <c r="CN160" s="789"/>
      <c r="CO160" s="789"/>
      <c r="CP160" s="789"/>
      <c r="CQ160" s="789"/>
      <c r="CR160" s="789"/>
      <c r="CS160" s="789"/>
      <c r="CT160" s="789"/>
      <c r="CU160" s="789"/>
      <c r="CV160" s="789"/>
      <c r="CW160" s="789"/>
      <c r="CX160" s="789"/>
      <c r="CY160" s="789"/>
      <c r="CZ160" s="789"/>
      <c r="DA160" s="789"/>
      <c r="DB160" s="789"/>
      <c r="DC160" s="789"/>
      <c r="DD160" s="789"/>
      <c r="DE160" s="789"/>
      <c r="DF160" s="789"/>
      <c r="DG160" s="789"/>
      <c r="DH160" s="789"/>
      <c r="DI160" s="789"/>
      <c r="DJ160" s="789"/>
      <c r="DK160" s="789"/>
      <c r="DL160" s="789"/>
      <c r="DM160" s="789"/>
      <c r="DN160" s="789"/>
      <c r="DO160" s="789"/>
      <c r="DP160" s="789"/>
      <c r="DQ160" s="789"/>
      <c r="DR160" s="789"/>
      <c r="DS160" s="789"/>
      <c r="DT160" s="789"/>
      <c r="DU160" s="789"/>
      <c r="DV160" s="789"/>
      <c r="DW160" s="789"/>
      <c r="DX160" s="789"/>
      <c r="DY160" s="789"/>
      <c r="DZ160" s="789"/>
      <c r="EA160" s="789"/>
      <c r="EB160" s="789"/>
      <c r="EC160" s="789"/>
      <c r="ED160" s="789"/>
      <c r="EE160" s="789"/>
      <c r="EF160" s="789"/>
      <c r="EG160" s="789"/>
      <c r="EH160" s="789"/>
      <c r="EI160" s="789"/>
    </row>
    <row r="161" spans="19:139">
      <c r="S161" s="789"/>
      <c r="T161" s="789"/>
      <c r="U161" s="789"/>
      <c r="V161" s="789"/>
      <c r="W161" s="789"/>
      <c r="X161" s="789"/>
      <c r="Y161" s="789"/>
      <c r="Z161" s="789"/>
      <c r="AA161" s="789"/>
      <c r="AB161" s="789"/>
      <c r="AC161" s="789"/>
      <c r="AD161" s="789"/>
      <c r="AE161" s="789"/>
      <c r="AF161" s="789"/>
      <c r="AG161" s="789"/>
      <c r="AH161" s="789"/>
      <c r="AI161" s="789"/>
      <c r="AJ161" s="789"/>
      <c r="AK161" s="789"/>
      <c r="AL161" s="789"/>
      <c r="AM161" s="789"/>
      <c r="AN161" s="789"/>
      <c r="AO161" s="789"/>
      <c r="AP161" s="789"/>
      <c r="AQ161" s="789"/>
      <c r="AR161" s="789"/>
      <c r="AS161" s="789"/>
      <c r="AT161" s="789"/>
      <c r="AU161" s="789"/>
      <c r="AV161" s="789"/>
      <c r="AW161" s="789"/>
      <c r="AX161" s="789"/>
      <c r="AY161" s="789"/>
      <c r="AZ161" s="789"/>
      <c r="BA161" s="789"/>
      <c r="BB161" s="789"/>
      <c r="BC161" s="789"/>
      <c r="BD161" s="789"/>
      <c r="BE161" s="789"/>
      <c r="BF161" s="789"/>
      <c r="BG161" s="789"/>
      <c r="BH161" s="789"/>
      <c r="BI161" s="789"/>
      <c r="BJ161" s="789"/>
      <c r="BK161" s="789"/>
      <c r="BL161" s="789"/>
      <c r="BM161" s="789"/>
      <c r="BN161" s="789"/>
      <c r="BO161" s="789"/>
      <c r="BP161" s="789"/>
      <c r="BQ161" s="789"/>
      <c r="BR161" s="789"/>
      <c r="BS161" s="789"/>
      <c r="BT161" s="789"/>
      <c r="BU161" s="789"/>
      <c r="BV161" s="789"/>
      <c r="BW161" s="789"/>
      <c r="BX161" s="789"/>
      <c r="BY161" s="789"/>
      <c r="BZ161" s="789"/>
      <c r="CA161" s="789"/>
      <c r="CB161" s="789"/>
      <c r="CC161" s="789"/>
      <c r="CD161" s="789"/>
      <c r="CE161" s="789"/>
      <c r="CF161" s="789"/>
      <c r="CG161" s="789"/>
      <c r="CH161" s="789"/>
      <c r="CI161" s="789"/>
      <c r="CJ161" s="789"/>
      <c r="CK161" s="789"/>
      <c r="CL161" s="789"/>
      <c r="CM161" s="789"/>
      <c r="CN161" s="789"/>
      <c r="CO161" s="789"/>
      <c r="CP161" s="789"/>
      <c r="CQ161" s="789"/>
      <c r="CR161" s="789"/>
      <c r="CS161" s="789"/>
      <c r="CT161" s="789"/>
      <c r="CU161" s="789"/>
      <c r="CV161" s="789"/>
      <c r="CW161" s="789"/>
      <c r="CX161" s="789"/>
      <c r="CY161" s="789"/>
      <c r="CZ161" s="789"/>
      <c r="DA161" s="789"/>
      <c r="DB161" s="789"/>
      <c r="DC161" s="789"/>
      <c r="DD161" s="789"/>
      <c r="DE161" s="789"/>
      <c r="DF161" s="789"/>
      <c r="DG161" s="789"/>
      <c r="DH161" s="789"/>
      <c r="DI161" s="789"/>
      <c r="DJ161" s="789"/>
      <c r="DK161" s="789"/>
      <c r="DL161" s="789"/>
      <c r="DM161" s="789"/>
      <c r="DN161" s="789"/>
      <c r="DO161" s="789"/>
      <c r="DP161" s="789"/>
      <c r="DQ161" s="789"/>
      <c r="DR161" s="789"/>
      <c r="DS161" s="789"/>
      <c r="DT161" s="789"/>
      <c r="DU161" s="789"/>
      <c r="DV161" s="789"/>
      <c r="DW161" s="789"/>
      <c r="DX161" s="789"/>
      <c r="DY161" s="789"/>
      <c r="DZ161" s="789"/>
      <c r="EA161" s="789"/>
      <c r="EB161" s="789"/>
      <c r="EC161" s="789"/>
      <c r="ED161" s="789"/>
      <c r="EE161" s="789"/>
      <c r="EF161" s="789"/>
      <c r="EG161" s="789"/>
      <c r="EH161" s="789"/>
      <c r="EI161" s="789"/>
    </row>
  </sheetData>
  <sheetProtection formatCells="0"/>
  <mergeCells count="108">
    <mergeCell ref="DW2:DY2"/>
    <mergeCell ref="DW3:DY3"/>
    <mergeCell ref="EF2:EH2"/>
    <mergeCell ref="EF3:EH3"/>
    <mergeCell ref="EC2:EE2"/>
    <mergeCell ref="EC3:EE3"/>
    <mergeCell ref="DQ2:DS2"/>
    <mergeCell ref="CP2:CR2"/>
    <mergeCell ref="DK2:DM2"/>
    <mergeCell ref="DH2:DJ2"/>
    <mergeCell ref="A1:DZ1"/>
    <mergeCell ref="A2:B3"/>
    <mergeCell ref="G2:I2"/>
    <mergeCell ref="J2:L2"/>
    <mergeCell ref="M2:O2"/>
    <mergeCell ref="P2:R2"/>
    <mergeCell ref="DT3:DV3"/>
    <mergeCell ref="A5:B5"/>
    <mergeCell ref="AT2:AV2"/>
    <mergeCell ref="BF2:BH2"/>
    <mergeCell ref="BL2:BN2"/>
    <mergeCell ref="BO2:BQ2"/>
    <mergeCell ref="CY2:DA2"/>
    <mergeCell ref="DN2:DP2"/>
    <mergeCell ref="Y2:AA2"/>
    <mergeCell ref="AB2:AD2"/>
    <mergeCell ref="AN2:AP2"/>
    <mergeCell ref="CJ2:CL2"/>
    <mergeCell ref="AQ2:AS2"/>
    <mergeCell ref="BR2:BT2"/>
    <mergeCell ref="CD2:CF2"/>
    <mergeCell ref="BC2:BE2"/>
    <mergeCell ref="AW2:AY2"/>
    <mergeCell ref="AB3:AD3"/>
    <mergeCell ref="AE3:AG3"/>
    <mergeCell ref="AK3:AM3"/>
    <mergeCell ref="V3:X3"/>
    <mergeCell ref="Y3:AA3"/>
    <mergeCell ref="AE2:AG2"/>
    <mergeCell ref="AK2:AM2"/>
    <mergeCell ref="V2:X2"/>
    <mergeCell ref="M3:O3"/>
    <mergeCell ref="P3:R3"/>
    <mergeCell ref="M5:N5"/>
    <mergeCell ref="O5:O6"/>
    <mergeCell ref="P5:Q5"/>
    <mergeCell ref="R5:R6"/>
    <mergeCell ref="P4:R4"/>
    <mergeCell ref="G3:I3"/>
    <mergeCell ref="J3:L3"/>
    <mergeCell ref="G5:H5"/>
    <mergeCell ref="I5:I6"/>
    <mergeCell ref="J5:K5"/>
    <mergeCell ref="L5:L6"/>
    <mergeCell ref="G4:I4"/>
    <mergeCell ref="J4:L4"/>
    <mergeCell ref="AT3:AV3"/>
    <mergeCell ref="BO3:BQ3"/>
    <mergeCell ref="CP3:CR3"/>
    <mergeCell ref="CA3:CC3"/>
    <mergeCell ref="CD3:CF3"/>
    <mergeCell ref="CJ3:CL3"/>
    <mergeCell ref="S2:U3"/>
    <mergeCell ref="CM2:CO2"/>
    <mergeCell ref="CM3:CO3"/>
    <mergeCell ref="BL3:BN3"/>
    <mergeCell ref="AW3:AY3"/>
    <mergeCell ref="BC3:BE3"/>
    <mergeCell ref="BF3:BH3"/>
    <mergeCell ref="BR3:BT3"/>
    <mergeCell ref="AN3:AP3"/>
    <mergeCell ref="AQ3:AS3"/>
    <mergeCell ref="CV3:CX3"/>
    <mergeCell ref="DZ2:EB2"/>
    <mergeCell ref="DZ3:EB3"/>
    <mergeCell ref="CS2:CU2"/>
    <mergeCell ref="CS3:CU3"/>
    <mergeCell ref="DQ3:DS3"/>
    <mergeCell ref="CY3:DA3"/>
    <mergeCell ref="DN3:DP3"/>
    <mergeCell ref="DE3:DG3"/>
    <mergeCell ref="DT2:DV2"/>
    <mergeCell ref="EI2:EK2"/>
    <mergeCell ref="EI3:EK3"/>
    <mergeCell ref="S4:U4"/>
    <mergeCell ref="BO4:BQ4"/>
    <mergeCell ref="BR4:BT4"/>
    <mergeCell ref="CD4:CF4"/>
    <mergeCell ref="CM4:CO4"/>
    <mergeCell ref="CP4:CR4"/>
    <mergeCell ref="CS4:CU4"/>
    <mergeCell ref="CV4:CX4"/>
    <mergeCell ref="DN4:DP4"/>
    <mergeCell ref="BX2:BZ2"/>
    <mergeCell ref="CA2:CC2"/>
    <mergeCell ref="BX3:BZ3"/>
    <mergeCell ref="CA4:CC4"/>
    <mergeCell ref="DB2:DD2"/>
    <mergeCell ref="DB3:DD3"/>
    <mergeCell ref="DB4:DD4"/>
    <mergeCell ref="DE2:DG2"/>
    <mergeCell ref="CV2:CX2"/>
    <mergeCell ref="DK3:DM3"/>
    <mergeCell ref="DK4:DM4"/>
    <mergeCell ref="CY4:DA4"/>
    <mergeCell ref="DE4:DG4"/>
    <mergeCell ref="DH3:DJ3"/>
    <mergeCell ref="DH4:DJ4"/>
  </mergeCells>
  <phoneticPr fontId="23" type="noConversion"/>
  <printOptions horizontalCentered="1" gridLines="1"/>
  <pageMargins left="0.16" right="0.18" top="0.79" bottom="0.17" header="0.78740157480314965" footer="0.17"/>
  <pageSetup paperSize="8" scale="50" fitToWidth="10" orientation="portrait" horizontalDpi="300" verticalDpi="300" r:id="rId1"/>
  <headerFooter alignWithMargins="0">
    <oddFooter>&amp;C&amp;P</oddFooter>
  </headerFooter>
  <colBreaks count="2" manualBreakCount="2">
    <brk id="96" max="148" man="1"/>
    <brk id="114" max="14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DZ23"/>
  <sheetViews>
    <sheetView zoomScaleNormal="100" workbookViewId="0">
      <pane ySplit="4" topLeftCell="A5" activePane="bottomLeft" state="frozen"/>
      <selection pane="bottomLeft" activeCell="B8" sqref="B8"/>
    </sheetView>
  </sheetViews>
  <sheetFormatPr defaultColWidth="10.6640625" defaultRowHeight="12.75"/>
  <cols>
    <col min="1" max="1" width="9.5" style="517" customWidth="1"/>
    <col min="2" max="2" width="79.6640625" style="517" customWidth="1"/>
    <col min="3" max="3" width="22.33203125" style="794" customWidth="1"/>
    <col min="4" max="16384" width="10.6640625" style="517"/>
  </cols>
  <sheetData>
    <row r="1" spans="1:130" s="795" customFormat="1" ht="21" customHeight="1">
      <c r="A1" s="1300" t="s">
        <v>416</v>
      </c>
      <c r="B1" s="1301"/>
      <c r="C1" s="1301"/>
      <c r="D1" s="1301"/>
      <c r="E1" s="1301"/>
      <c r="F1" s="1301"/>
      <c r="G1" s="1301"/>
      <c r="H1" s="1301"/>
      <c r="I1" s="1301"/>
      <c r="J1" s="1301"/>
      <c r="K1" s="1301"/>
      <c r="L1" s="1301"/>
      <c r="M1" s="1301"/>
      <c r="N1" s="1301"/>
      <c r="O1" s="1301"/>
      <c r="P1" s="1301"/>
      <c r="Q1" s="1301"/>
      <c r="R1" s="1301"/>
      <c r="S1" s="1301"/>
      <c r="T1" s="1301"/>
      <c r="U1" s="1301"/>
      <c r="V1" s="1301"/>
      <c r="W1" s="1301"/>
      <c r="X1" s="1301"/>
      <c r="Y1" s="1301"/>
      <c r="Z1" s="1301"/>
      <c r="AA1" s="1301"/>
      <c r="AB1" s="1301"/>
      <c r="AC1" s="1301"/>
      <c r="AD1" s="1301"/>
      <c r="AE1" s="1301"/>
      <c r="AF1" s="1301"/>
      <c r="AG1" s="1301"/>
      <c r="AH1" s="1301"/>
      <c r="AI1" s="1301"/>
      <c r="AJ1" s="1301"/>
      <c r="AK1" s="1301"/>
      <c r="AL1" s="1301"/>
      <c r="AM1" s="1301"/>
      <c r="AN1" s="1301"/>
      <c r="AO1" s="1301"/>
      <c r="AP1" s="1301"/>
      <c r="AQ1" s="1301"/>
      <c r="AR1" s="1301"/>
      <c r="AS1" s="1301"/>
      <c r="AT1" s="1301"/>
      <c r="AU1" s="1301"/>
      <c r="AV1" s="1301"/>
      <c r="AW1" s="1301"/>
      <c r="AX1" s="1301"/>
      <c r="AY1" s="1301"/>
      <c r="AZ1" s="1301"/>
      <c r="BA1" s="1301"/>
      <c r="BB1" s="1301"/>
      <c r="BC1" s="1301"/>
      <c r="BD1" s="1301"/>
      <c r="BE1" s="1301"/>
      <c r="BF1" s="1301"/>
      <c r="BG1" s="1301"/>
      <c r="BH1" s="1301"/>
      <c r="BI1" s="1301"/>
      <c r="BJ1" s="1301"/>
      <c r="BK1" s="1301"/>
      <c r="BL1" s="1301"/>
      <c r="BM1" s="1301"/>
      <c r="BN1" s="1301"/>
      <c r="BO1" s="1301"/>
      <c r="BP1" s="1301"/>
      <c r="BQ1" s="1301"/>
      <c r="BR1" s="1301"/>
      <c r="BS1" s="1301"/>
      <c r="BT1" s="1301"/>
      <c r="BU1" s="1301"/>
      <c r="BV1" s="1301"/>
      <c r="BW1" s="1301"/>
      <c r="BX1" s="1301"/>
      <c r="BY1" s="1301"/>
      <c r="BZ1" s="1301"/>
      <c r="CA1" s="1301"/>
      <c r="CB1" s="1301"/>
      <c r="CC1" s="1301"/>
      <c r="CD1" s="1301"/>
      <c r="CE1" s="1301"/>
      <c r="CF1" s="1301"/>
      <c r="CG1" s="1301"/>
      <c r="CH1" s="1301"/>
      <c r="CI1" s="1301"/>
      <c r="CJ1" s="1301"/>
      <c r="CK1" s="1301"/>
      <c r="CL1" s="1301"/>
      <c r="CM1" s="1301"/>
      <c r="CN1" s="1301"/>
      <c r="CO1" s="1301"/>
      <c r="CP1" s="1301"/>
      <c r="CQ1" s="1301"/>
      <c r="CR1" s="1301"/>
      <c r="CS1" s="1301"/>
      <c r="CT1" s="1301"/>
      <c r="CU1" s="1301"/>
      <c r="CV1" s="1301"/>
      <c r="CW1" s="1301"/>
      <c r="CX1" s="1301"/>
      <c r="CY1" s="1301"/>
      <c r="CZ1" s="1301"/>
      <c r="DA1" s="1301"/>
      <c r="DB1" s="1301"/>
      <c r="DC1" s="1301"/>
      <c r="DD1" s="1301"/>
      <c r="DE1" s="1301"/>
      <c r="DF1" s="1301"/>
      <c r="DG1" s="1301"/>
      <c r="DH1" s="1301"/>
      <c r="DI1" s="1301"/>
      <c r="DJ1" s="1301"/>
      <c r="DK1" s="1301"/>
      <c r="DL1" s="1301"/>
      <c r="DM1" s="1301"/>
      <c r="DN1" s="1301"/>
      <c r="DO1" s="1301"/>
      <c r="DP1" s="1301"/>
      <c r="DQ1" s="1301"/>
      <c r="DR1" s="1301"/>
      <c r="DS1" s="1301"/>
      <c r="DT1" s="1301"/>
      <c r="DU1" s="1301"/>
      <c r="DV1" s="1301"/>
      <c r="DW1" s="1301"/>
      <c r="DX1" s="1301"/>
      <c r="DY1" s="1301"/>
      <c r="DZ1" s="1301"/>
    </row>
    <row r="2" spans="1:130" s="795" customFormat="1" ht="24.95" customHeight="1">
      <c r="A2" s="1298" t="s">
        <v>112</v>
      </c>
      <c r="B2" s="1299"/>
      <c r="C2" s="1299"/>
    </row>
    <row r="3" spans="1:130" s="795" customFormat="1" ht="24.95" customHeight="1">
      <c r="A3" s="966" t="s">
        <v>113</v>
      </c>
      <c r="B3" s="966" t="s">
        <v>884</v>
      </c>
      <c r="C3" s="966" t="s">
        <v>114</v>
      </c>
    </row>
    <row r="4" spans="1:130" s="795" customFormat="1" ht="24.95" customHeight="1">
      <c r="A4" s="966">
        <v>1</v>
      </c>
      <c r="B4" s="966">
        <v>2</v>
      </c>
      <c r="C4" s="966">
        <v>3</v>
      </c>
    </row>
    <row r="5" spans="1:130" s="795" customFormat="1" ht="24.95" customHeight="1">
      <c r="A5" s="796" t="s">
        <v>115</v>
      </c>
      <c r="B5" s="797" t="s">
        <v>116</v>
      </c>
      <c r="C5" s="798">
        <v>175414</v>
      </c>
    </row>
    <row r="6" spans="1:130" s="795" customFormat="1" ht="24.95" customHeight="1">
      <c r="A6" s="796" t="s">
        <v>117</v>
      </c>
      <c r="B6" s="797" t="s">
        <v>118</v>
      </c>
      <c r="C6" s="798">
        <v>169037</v>
      </c>
    </row>
    <row r="7" spans="1:130" s="795" customFormat="1" ht="24.95" customHeight="1">
      <c r="A7" s="799" t="s">
        <v>119</v>
      </c>
      <c r="B7" s="800" t="s">
        <v>120</v>
      </c>
      <c r="C7" s="801">
        <v>6377</v>
      </c>
    </row>
    <row r="8" spans="1:130" s="795" customFormat="1" ht="24.95" customHeight="1">
      <c r="A8" s="796" t="s">
        <v>121</v>
      </c>
      <c r="B8" s="797" t="s">
        <v>122</v>
      </c>
      <c r="C8" s="798">
        <v>15088</v>
      </c>
    </row>
    <row r="9" spans="1:130" s="795" customFormat="1" ht="24.95" customHeight="1">
      <c r="A9" s="796" t="s">
        <v>123</v>
      </c>
      <c r="B9" s="797" t="s">
        <v>124</v>
      </c>
      <c r="C9" s="798">
        <v>7256</v>
      </c>
    </row>
    <row r="10" spans="1:130" s="795" customFormat="1" ht="24.95" customHeight="1">
      <c r="A10" s="799" t="s">
        <v>125</v>
      </c>
      <c r="B10" s="800" t="s">
        <v>126</v>
      </c>
      <c r="C10" s="801">
        <v>7832</v>
      </c>
    </row>
    <row r="11" spans="1:130" s="795" customFormat="1" ht="24.95" customHeight="1">
      <c r="A11" s="799" t="s">
        <v>127</v>
      </c>
      <c r="B11" s="800" t="s">
        <v>128</v>
      </c>
      <c r="C11" s="801">
        <v>14209</v>
      </c>
    </row>
    <row r="12" spans="1:130" s="795" customFormat="1" ht="24.95" customHeight="1">
      <c r="A12" s="796" t="s">
        <v>129</v>
      </c>
      <c r="B12" s="797" t="s">
        <v>130</v>
      </c>
      <c r="C12" s="798">
        <v>0</v>
      </c>
    </row>
    <row r="13" spans="1:130" s="795" customFormat="1" ht="24.95" customHeight="1">
      <c r="A13" s="796" t="s">
        <v>131</v>
      </c>
      <c r="B13" s="797" t="s">
        <v>132</v>
      </c>
      <c r="C13" s="798">
        <v>0</v>
      </c>
    </row>
    <row r="14" spans="1:130" s="795" customFormat="1" ht="24.95" customHeight="1">
      <c r="A14" s="799" t="s">
        <v>133</v>
      </c>
      <c r="B14" s="800" t="s">
        <v>134</v>
      </c>
      <c r="C14" s="801">
        <v>0</v>
      </c>
    </row>
    <row r="15" spans="1:130" s="795" customFormat="1" ht="24.95" customHeight="1">
      <c r="A15" s="796" t="s">
        <v>135</v>
      </c>
      <c r="B15" s="797" t="s">
        <v>136</v>
      </c>
      <c r="C15" s="798">
        <v>0</v>
      </c>
    </row>
    <row r="16" spans="1:130" s="795" customFormat="1" ht="24.95" customHeight="1">
      <c r="A16" s="796" t="s">
        <v>137</v>
      </c>
      <c r="B16" s="797" t="s">
        <v>138</v>
      </c>
      <c r="C16" s="798">
        <v>0</v>
      </c>
    </row>
    <row r="17" spans="1:3" s="795" customFormat="1" ht="24.95" customHeight="1">
      <c r="A17" s="799" t="s">
        <v>139</v>
      </c>
      <c r="B17" s="800" t="s">
        <v>140</v>
      </c>
      <c r="C17" s="801">
        <v>0</v>
      </c>
    </row>
    <row r="18" spans="1:3" s="795" customFormat="1" ht="24.95" customHeight="1">
      <c r="A18" s="799" t="s">
        <v>141</v>
      </c>
      <c r="B18" s="800" t="s">
        <v>142</v>
      </c>
      <c r="C18" s="801">
        <v>0</v>
      </c>
    </row>
    <row r="19" spans="1:3" s="795" customFormat="1" ht="24.95" customHeight="1">
      <c r="A19" s="799" t="s">
        <v>143</v>
      </c>
      <c r="B19" s="800" t="s">
        <v>144</v>
      </c>
      <c r="C19" s="801">
        <v>14209</v>
      </c>
    </row>
    <row r="20" spans="1:3" s="795" customFormat="1" ht="24.95" customHeight="1">
      <c r="A20" s="799" t="s">
        <v>145</v>
      </c>
      <c r="B20" s="800" t="s">
        <v>146</v>
      </c>
      <c r="C20" s="801">
        <v>0</v>
      </c>
    </row>
    <row r="21" spans="1:3" s="795" customFormat="1" ht="24.95" customHeight="1">
      <c r="A21" s="799" t="s">
        <v>147</v>
      </c>
      <c r="B21" s="800" t="s">
        <v>148</v>
      </c>
      <c r="C21" s="801">
        <v>14209</v>
      </c>
    </row>
    <row r="22" spans="1:3" s="795" customFormat="1" ht="24.95" customHeight="1">
      <c r="A22" s="799" t="s">
        <v>149</v>
      </c>
      <c r="B22" s="800" t="s">
        <v>150</v>
      </c>
      <c r="C22" s="801">
        <v>0</v>
      </c>
    </row>
    <row r="23" spans="1:3" s="795" customFormat="1" ht="24.95" customHeight="1">
      <c r="A23" s="799" t="s">
        <v>151</v>
      </c>
      <c r="B23" s="800" t="s">
        <v>152</v>
      </c>
      <c r="C23" s="801">
        <v>0</v>
      </c>
    </row>
  </sheetData>
  <mergeCells count="2">
    <mergeCell ref="A2:C2"/>
    <mergeCell ref="A1:DZ1"/>
  </mergeCells>
  <phoneticPr fontId="23" type="noConversion"/>
  <pageMargins left="0.91" right="0.62" top="1" bottom="1" header="0.5" footer="0.5"/>
  <pageSetup scale="84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tabColor theme="4" tint="-0.249977111117893"/>
  </sheetPr>
  <dimension ref="A1:K18"/>
  <sheetViews>
    <sheetView zoomScaleNormal="100" workbookViewId="0">
      <selection activeCell="O6" sqref="O6"/>
    </sheetView>
  </sheetViews>
  <sheetFormatPr defaultRowHeight="12.75"/>
  <cols>
    <col min="1" max="1" width="6.83203125" style="5" customWidth="1"/>
    <col min="2" max="2" width="32.33203125" style="4" customWidth="1"/>
    <col min="3" max="3" width="17" style="4" customWidth="1"/>
    <col min="4" max="9" width="12.83203125" style="4" customWidth="1"/>
    <col min="10" max="10" width="13.83203125" style="4" customWidth="1"/>
    <col min="11" max="11" width="4" style="4" customWidth="1"/>
    <col min="12" max="16384" width="9.33203125" style="4"/>
  </cols>
  <sheetData>
    <row r="1" spans="1:11" ht="14.25" thickBot="1">
      <c r="A1" s="96"/>
      <c r="B1" s="97"/>
      <c r="C1" s="97"/>
      <c r="D1" s="97"/>
      <c r="E1" s="97"/>
      <c r="F1" s="97"/>
      <c r="G1" s="97"/>
      <c r="H1" s="97"/>
      <c r="I1" s="97"/>
      <c r="J1" s="98" t="s">
        <v>883</v>
      </c>
      <c r="K1" s="1182" t="str">
        <f>+CONCATENATE("1. tájékoztató tábla az 5/2016. (V.10.) önkormányzati rendelethez")</f>
        <v>1. tájékoztató tábla az 5/2016. (V.10.) önkormányzati rendelethez</v>
      </c>
    </row>
    <row r="2" spans="1:11" s="102" customFormat="1" ht="26.25" customHeight="1">
      <c r="A2" s="1304" t="s">
        <v>893</v>
      </c>
      <c r="B2" s="1302" t="s">
        <v>1022</v>
      </c>
      <c r="C2" s="1302" t="s">
        <v>1023</v>
      </c>
      <c r="D2" s="1302" t="s">
        <v>1024</v>
      </c>
      <c r="E2" s="1302" t="str">
        <f>+CONCATENATE(LEFT(ÖSSZEFÜGGÉSEK!A4,4),". évi teljesítés")</f>
        <v>2015. évi teljesítés</v>
      </c>
      <c r="F2" s="99" t="s">
        <v>1025</v>
      </c>
      <c r="G2" s="100"/>
      <c r="H2" s="100"/>
      <c r="I2" s="101"/>
      <c r="J2" s="1306" t="s">
        <v>1026</v>
      </c>
      <c r="K2" s="1182"/>
    </row>
    <row r="3" spans="1:11" s="106" customFormat="1" ht="32.25" customHeight="1" thickBot="1">
      <c r="A3" s="1305"/>
      <c r="B3" s="1303"/>
      <c r="C3" s="1303"/>
      <c r="D3" s="1308"/>
      <c r="E3" s="1308"/>
      <c r="F3" s="103" t="str">
        <f>+CONCATENATE(LEFT(ÖSSZEFÜGGÉSEK!A4,4)+1,".")</f>
        <v>2016.</v>
      </c>
      <c r="G3" s="104" t="str">
        <f>+CONCATENATE(LEFT(ÖSSZEFÜGGÉSEK!A4,4)+2,".")</f>
        <v>2017.</v>
      </c>
      <c r="H3" s="104" t="str">
        <f>+CONCATENATE(LEFT(ÖSSZEFÜGGÉSEK!A4,4)+3,".")</f>
        <v>2018.</v>
      </c>
      <c r="I3" s="105" t="str">
        <f>+CONCATENATE(LEFT(ÖSSZEFÜGGÉSEK!A4,4)+3,". után")</f>
        <v>2018. után</v>
      </c>
      <c r="J3" s="1307"/>
      <c r="K3" s="1182"/>
    </row>
    <row r="4" spans="1:11" s="108" customFormat="1" ht="14.1" customHeight="1" thickBot="1">
      <c r="A4" s="388" t="s">
        <v>1206</v>
      </c>
      <c r="B4" s="107" t="s">
        <v>1340</v>
      </c>
      <c r="C4" s="389" t="s">
        <v>1208</v>
      </c>
      <c r="D4" s="389" t="s">
        <v>1209</v>
      </c>
      <c r="E4" s="389" t="s">
        <v>1210</v>
      </c>
      <c r="F4" s="389" t="s">
        <v>1289</v>
      </c>
      <c r="G4" s="389" t="s">
        <v>1290</v>
      </c>
      <c r="H4" s="389" t="s">
        <v>1291</v>
      </c>
      <c r="I4" s="389" t="s">
        <v>1292</v>
      </c>
      <c r="J4" s="390" t="s">
        <v>1349</v>
      </c>
      <c r="K4" s="1182"/>
    </row>
    <row r="5" spans="1:11" ht="33.75" customHeight="1">
      <c r="A5" s="109" t="s">
        <v>844</v>
      </c>
      <c r="B5" s="110" t="s">
        <v>1027</v>
      </c>
      <c r="C5" s="111"/>
      <c r="D5" s="112">
        <f t="shared" ref="D5:I5" si="0">SUM(D6:D7)</f>
        <v>0</v>
      </c>
      <c r="E5" s="112">
        <f t="shared" si="0"/>
        <v>0</v>
      </c>
      <c r="F5" s="112">
        <f t="shared" si="0"/>
        <v>0</v>
      </c>
      <c r="G5" s="112">
        <f t="shared" si="0"/>
        <v>0</v>
      </c>
      <c r="H5" s="112">
        <f t="shared" si="0"/>
        <v>0</v>
      </c>
      <c r="I5" s="113">
        <f t="shared" si="0"/>
        <v>0</v>
      </c>
      <c r="J5" s="114">
        <f t="shared" ref="J5:J17" si="1">SUM(F5:I5)</f>
        <v>0</v>
      </c>
      <c r="K5" s="1182"/>
    </row>
    <row r="6" spans="1:11" ht="21" customHeight="1">
      <c r="A6" s="115" t="s">
        <v>845</v>
      </c>
      <c r="B6" s="116" t="s">
        <v>1028</v>
      </c>
      <c r="C6" s="117"/>
      <c r="D6" s="2"/>
      <c r="E6" s="2"/>
      <c r="F6" s="2"/>
      <c r="G6" s="2"/>
      <c r="H6" s="2"/>
      <c r="I6" s="42"/>
      <c r="J6" s="118">
        <f t="shared" si="1"/>
        <v>0</v>
      </c>
      <c r="K6" s="1182"/>
    </row>
    <row r="7" spans="1:11" ht="21" customHeight="1">
      <c r="A7" s="115" t="s">
        <v>846</v>
      </c>
      <c r="B7" s="116" t="s">
        <v>1028</v>
      </c>
      <c r="C7" s="117"/>
      <c r="D7" s="2"/>
      <c r="E7" s="2"/>
      <c r="F7" s="2"/>
      <c r="G7" s="2"/>
      <c r="H7" s="2"/>
      <c r="I7" s="42"/>
      <c r="J7" s="118">
        <f t="shared" si="1"/>
        <v>0</v>
      </c>
      <c r="K7" s="1182"/>
    </row>
    <row r="8" spans="1:11" ht="36" customHeight="1">
      <c r="A8" s="115" t="s">
        <v>847</v>
      </c>
      <c r="B8" s="119" t="s">
        <v>1029</v>
      </c>
      <c r="C8" s="120"/>
      <c r="D8" s="121">
        <f t="shared" ref="D8:I8" si="2">SUM(D9:D10)</f>
        <v>0</v>
      </c>
      <c r="E8" s="121">
        <f t="shared" si="2"/>
        <v>0</v>
      </c>
      <c r="F8" s="121">
        <f t="shared" si="2"/>
        <v>0</v>
      </c>
      <c r="G8" s="121">
        <f t="shared" si="2"/>
        <v>0</v>
      </c>
      <c r="H8" s="121">
        <f t="shared" si="2"/>
        <v>0</v>
      </c>
      <c r="I8" s="122">
        <f t="shared" si="2"/>
        <v>0</v>
      </c>
      <c r="J8" s="123">
        <f t="shared" si="1"/>
        <v>0</v>
      </c>
      <c r="K8" s="1182"/>
    </row>
    <row r="9" spans="1:11" ht="21" customHeight="1">
      <c r="A9" s="115" t="s">
        <v>848</v>
      </c>
      <c r="B9" s="116" t="s">
        <v>1028</v>
      </c>
      <c r="C9" s="117"/>
      <c r="D9" s="2"/>
      <c r="E9" s="2"/>
      <c r="F9" s="2"/>
      <c r="G9" s="2"/>
      <c r="H9" s="2"/>
      <c r="I9" s="42"/>
      <c r="J9" s="118">
        <f t="shared" si="1"/>
        <v>0</v>
      </c>
      <c r="K9" s="1182"/>
    </row>
    <row r="10" spans="1:11" ht="18" customHeight="1">
      <c r="A10" s="115" t="s">
        <v>849</v>
      </c>
      <c r="B10" s="116" t="s">
        <v>1028</v>
      </c>
      <c r="C10" s="117"/>
      <c r="D10" s="2"/>
      <c r="E10" s="2"/>
      <c r="F10" s="2"/>
      <c r="G10" s="2"/>
      <c r="H10" s="2"/>
      <c r="I10" s="42"/>
      <c r="J10" s="118">
        <f t="shared" si="1"/>
        <v>0</v>
      </c>
      <c r="K10" s="1182"/>
    </row>
    <row r="11" spans="1:11" ht="21" customHeight="1">
      <c r="A11" s="115" t="s">
        <v>850</v>
      </c>
      <c r="B11" s="124" t="s">
        <v>1030</v>
      </c>
      <c r="C11" s="120"/>
      <c r="D11" s="121">
        <f t="shared" ref="D11:I11" si="3">SUM(D12:D12)</f>
        <v>4976</v>
      </c>
      <c r="E11" s="121">
        <f t="shared" si="3"/>
        <v>4976</v>
      </c>
      <c r="F11" s="121">
        <f t="shared" si="3"/>
        <v>0</v>
      </c>
      <c r="G11" s="121">
        <f t="shared" si="3"/>
        <v>0</v>
      </c>
      <c r="H11" s="121">
        <f t="shared" si="3"/>
        <v>0</v>
      </c>
      <c r="I11" s="122">
        <f t="shared" si="3"/>
        <v>0</v>
      </c>
      <c r="J11" s="123">
        <f t="shared" si="1"/>
        <v>0</v>
      </c>
      <c r="K11" s="1182"/>
    </row>
    <row r="12" spans="1:11" ht="21" customHeight="1">
      <c r="A12" s="115" t="s">
        <v>851</v>
      </c>
      <c r="B12" s="116" t="s">
        <v>1028</v>
      </c>
      <c r="C12" s="117"/>
      <c r="D12" s="2">
        <v>4976</v>
      </c>
      <c r="E12" s="2">
        <v>4976</v>
      </c>
      <c r="F12" s="2"/>
      <c r="G12" s="2"/>
      <c r="H12" s="2"/>
      <c r="I12" s="42"/>
      <c r="J12" s="118">
        <f t="shared" si="1"/>
        <v>0</v>
      </c>
      <c r="K12" s="1182"/>
    </row>
    <row r="13" spans="1:11" ht="21" customHeight="1">
      <c r="A13" s="115" t="s">
        <v>852</v>
      </c>
      <c r="B13" s="124" t="s">
        <v>1031</v>
      </c>
      <c r="C13" s="120"/>
      <c r="D13" s="121">
        <f t="shared" ref="D13:I13" si="4">SUM(D14:D14)</f>
        <v>2140</v>
      </c>
      <c r="E13" s="121">
        <f t="shared" si="4"/>
        <v>1378</v>
      </c>
      <c r="F13" s="121">
        <f t="shared" si="4"/>
        <v>762</v>
      </c>
      <c r="G13" s="121">
        <f t="shared" si="4"/>
        <v>0</v>
      </c>
      <c r="H13" s="121">
        <f t="shared" si="4"/>
        <v>0</v>
      </c>
      <c r="I13" s="122">
        <f t="shared" si="4"/>
        <v>0</v>
      </c>
      <c r="J13" s="123">
        <f t="shared" si="1"/>
        <v>762</v>
      </c>
      <c r="K13" s="1182"/>
    </row>
    <row r="14" spans="1:11" ht="21" customHeight="1">
      <c r="A14" s="115" t="s">
        <v>853</v>
      </c>
      <c r="B14" s="116" t="s">
        <v>1028</v>
      </c>
      <c r="C14" s="117"/>
      <c r="D14" s="2">
        <v>2140</v>
      </c>
      <c r="E14" s="2">
        <v>1378</v>
      </c>
      <c r="F14" s="2">
        <v>762</v>
      </c>
      <c r="G14" s="2"/>
      <c r="H14" s="2"/>
      <c r="I14" s="42"/>
      <c r="J14" s="118">
        <f t="shared" si="1"/>
        <v>762</v>
      </c>
      <c r="K14" s="1182"/>
    </row>
    <row r="15" spans="1:11" ht="21" customHeight="1">
      <c r="A15" s="125" t="s">
        <v>854</v>
      </c>
      <c r="B15" s="126" t="s">
        <v>1032</v>
      </c>
      <c r="C15" s="127"/>
      <c r="D15" s="128">
        <f t="shared" ref="D15:I15" si="5">SUM(D16:D17)</f>
        <v>56701</v>
      </c>
      <c r="E15" s="128">
        <f t="shared" si="5"/>
        <v>48791</v>
      </c>
      <c r="F15" s="128">
        <f t="shared" si="5"/>
        <v>7910</v>
      </c>
      <c r="G15" s="128">
        <f t="shared" si="5"/>
        <v>0</v>
      </c>
      <c r="H15" s="128">
        <f t="shared" si="5"/>
        <v>0</v>
      </c>
      <c r="I15" s="129">
        <f t="shared" si="5"/>
        <v>0</v>
      </c>
      <c r="J15" s="123">
        <f t="shared" si="1"/>
        <v>7910</v>
      </c>
      <c r="K15" s="1182"/>
    </row>
    <row r="16" spans="1:11" ht="21" customHeight="1">
      <c r="A16" s="125" t="s">
        <v>855</v>
      </c>
      <c r="B16" s="116" t="s">
        <v>886</v>
      </c>
      <c r="C16" s="117"/>
      <c r="D16" s="2">
        <v>56701</v>
      </c>
      <c r="E16" s="2">
        <v>48791</v>
      </c>
      <c r="F16" s="2">
        <v>7910</v>
      </c>
      <c r="G16" s="2"/>
      <c r="H16" s="2"/>
      <c r="I16" s="42"/>
      <c r="J16" s="118">
        <f t="shared" si="1"/>
        <v>7910</v>
      </c>
      <c r="K16" s="1182"/>
    </row>
    <row r="17" spans="1:11" ht="21" customHeight="1" thickBot="1">
      <c r="A17" s="125" t="s">
        <v>856</v>
      </c>
      <c r="B17" s="116" t="s">
        <v>1028</v>
      </c>
      <c r="C17" s="130"/>
      <c r="D17" s="131"/>
      <c r="E17" s="131"/>
      <c r="F17" s="131"/>
      <c r="G17" s="131"/>
      <c r="H17" s="131"/>
      <c r="I17" s="132"/>
      <c r="J17" s="118">
        <f t="shared" si="1"/>
        <v>0</v>
      </c>
      <c r="K17" s="1182"/>
    </row>
    <row r="18" spans="1:11" ht="21" customHeight="1" thickBot="1">
      <c r="A18" s="133" t="s">
        <v>857</v>
      </c>
      <c r="B18" s="134" t="s">
        <v>1033</v>
      </c>
      <c r="C18" s="135"/>
      <c r="D18" s="136">
        <f t="shared" ref="D18:J18" si="6">D5+D8+D11+D13+D15</f>
        <v>63817</v>
      </c>
      <c r="E18" s="136">
        <f t="shared" si="6"/>
        <v>55145</v>
      </c>
      <c r="F18" s="136">
        <f t="shared" si="6"/>
        <v>8672</v>
      </c>
      <c r="G18" s="136">
        <f t="shared" si="6"/>
        <v>0</v>
      </c>
      <c r="H18" s="136">
        <f t="shared" si="6"/>
        <v>0</v>
      </c>
      <c r="I18" s="137">
        <f t="shared" si="6"/>
        <v>0</v>
      </c>
      <c r="J18" s="138">
        <f t="shared" si="6"/>
        <v>8672</v>
      </c>
      <c r="K18" s="1182"/>
    </row>
  </sheetData>
  <mergeCells count="7">
    <mergeCell ref="B2:B3"/>
    <mergeCell ref="A2:A3"/>
    <mergeCell ref="J2:J3"/>
    <mergeCell ref="K1:K18"/>
    <mergeCell ref="E2:E3"/>
    <mergeCell ref="D2:D3"/>
    <mergeCell ref="C2:C3"/>
  </mergeCells>
  <phoneticPr fontId="0" type="noConversion"/>
  <printOptions horizontalCentered="1"/>
  <pageMargins left="0.33" right="0.42" top="1.3779527559055118" bottom="0.53" header="0.51181102362204722" footer="0.39"/>
  <pageSetup paperSize="9" orientation="landscape" horizontalDpi="300" verticalDpi="300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tabColor theme="4" tint="-0.249977111117893"/>
  </sheetPr>
  <dimension ref="A1:I20"/>
  <sheetViews>
    <sheetView zoomScaleNormal="100" workbookViewId="0">
      <selection activeCell="L8" sqref="L8"/>
    </sheetView>
  </sheetViews>
  <sheetFormatPr defaultRowHeight="12.75"/>
  <cols>
    <col min="1" max="1" width="6.83203125" style="5" customWidth="1"/>
    <col min="2" max="2" width="50.33203125" style="4" customWidth="1"/>
    <col min="3" max="5" width="12.83203125" style="4" customWidth="1"/>
    <col min="6" max="6" width="13.83203125" style="4" customWidth="1"/>
    <col min="7" max="7" width="15.5" style="4" customWidth="1"/>
    <col min="8" max="8" width="16.83203125" style="4" customWidth="1"/>
    <col min="9" max="9" width="5.6640625" style="4" customWidth="1"/>
    <col min="10" max="16384" width="9.33203125" style="4"/>
  </cols>
  <sheetData>
    <row r="1" spans="1:9" s="17" customFormat="1" ht="15.75" thickBot="1">
      <c r="A1" s="139"/>
      <c r="H1" s="140" t="s">
        <v>883</v>
      </c>
      <c r="I1" s="1312" t="str">
        <f>+CONCATENATE("2. tájékoztató tábla az 5/2016. (V.10.) önkormányzati rendelethez")</f>
        <v>2. tájékoztató tábla az 5/2016. (V.10.) önkormányzati rendelethez</v>
      </c>
    </row>
    <row r="2" spans="1:9" s="102" customFormat="1" ht="26.25" customHeight="1">
      <c r="A2" s="1200" t="s">
        <v>893</v>
      </c>
      <c r="B2" s="1318" t="s">
        <v>1034</v>
      </c>
      <c r="C2" s="1200" t="s">
        <v>1035</v>
      </c>
      <c r="D2" s="1200" t="s">
        <v>1036</v>
      </c>
      <c r="E2" s="1315" t="str">
        <f>+CONCATENATE("Hitel, kölcsön állomány ",LEFT(ÖSSZEFÜGGÉSEK!A4,4),". dec. 31-én")</f>
        <v>Hitel, kölcsön állomány 2015. dec. 31-én</v>
      </c>
      <c r="F2" s="1313" t="s">
        <v>1037</v>
      </c>
      <c r="G2" s="1314"/>
      <c r="H2" s="1310" t="str">
        <f>+CONCATENATE(LEFT(ÖSSZEFÜGGÉSEK!A4,4)+2,". után")</f>
        <v>2017. után</v>
      </c>
      <c r="I2" s="1312"/>
    </row>
    <row r="3" spans="1:9" s="106" customFormat="1" ht="40.5" customHeight="1" thickBot="1">
      <c r="A3" s="1309"/>
      <c r="B3" s="1317"/>
      <c r="C3" s="1317"/>
      <c r="D3" s="1309"/>
      <c r="E3" s="1316"/>
      <c r="F3" s="141" t="str">
        <f>+CONCATENATE(LEFT(ÖSSZEFÜGGÉSEK!A4,4)+1,".")</f>
        <v>2016.</v>
      </c>
      <c r="G3" s="142" t="str">
        <f>+CONCATENATE(LEFT(ÖSSZEFÜGGÉSEK!A4,4)+2,".")</f>
        <v>2017.</v>
      </c>
      <c r="H3" s="1311"/>
      <c r="I3" s="1312"/>
    </row>
    <row r="4" spans="1:9" s="146" customFormat="1" ht="12.95" customHeight="1" thickBot="1">
      <c r="A4" s="143" t="s">
        <v>1206</v>
      </c>
      <c r="B4" s="95" t="s">
        <v>1207</v>
      </c>
      <c r="C4" s="95" t="s">
        <v>1208</v>
      </c>
      <c r="D4" s="144" t="s">
        <v>1209</v>
      </c>
      <c r="E4" s="143" t="s">
        <v>1210</v>
      </c>
      <c r="F4" s="144" t="s">
        <v>1289</v>
      </c>
      <c r="G4" s="144" t="s">
        <v>1290</v>
      </c>
      <c r="H4" s="145" t="s">
        <v>1291</v>
      </c>
      <c r="I4" s="1312"/>
    </row>
    <row r="5" spans="1:9" ht="22.5" customHeight="1" thickBot="1">
      <c r="A5" s="147" t="s">
        <v>844</v>
      </c>
      <c r="B5" s="148" t="s">
        <v>1038</v>
      </c>
      <c r="C5" s="149"/>
      <c r="D5" s="150"/>
      <c r="E5" s="151">
        <f>SUM(E6:E11)</f>
        <v>0</v>
      </c>
      <c r="F5" s="152">
        <f>SUM(F6:F11)</f>
        <v>0</v>
      </c>
      <c r="G5" s="152">
        <f>SUM(G6:G11)</f>
        <v>0</v>
      </c>
      <c r="H5" s="153">
        <f>SUM(H6:H11)</f>
        <v>0</v>
      </c>
      <c r="I5" s="1312"/>
    </row>
    <row r="6" spans="1:9" ht="22.5" customHeight="1">
      <c r="A6" s="154" t="s">
        <v>845</v>
      </c>
      <c r="B6" s="155" t="s">
        <v>1028</v>
      </c>
      <c r="C6" s="156"/>
      <c r="D6" s="157"/>
      <c r="E6" s="158"/>
      <c r="F6" s="2"/>
      <c r="G6" s="2"/>
      <c r="H6" s="159"/>
      <c r="I6" s="1312"/>
    </row>
    <row r="7" spans="1:9" ht="22.5" customHeight="1">
      <c r="A7" s="154" t="s">
        <v>846</v>
      </c>
      <c r="B7" s="155" t="s">
        <v>1028</v>
      </c>
      <c r="C7" s="156"/>
      <c r="D7" s="157"/>
      <c r="E7" s="158"/>
      <c r="F7" s="2"/>
      <c r="G7" s="2"/>
      <c r="H7" s="159"/>
      <c r="I7" s="1312"/>
    </row>
    <row r="8" spans="1:9" ht="22.5" customHeight="1">
      <c r="A8" s="154" t="s">
        <v>847</v>
      </c>
      <c r="B8" s="155" t="s">
        <v>1028</v>
      </c>
      <c r="C8" s="156"/>
      <c r="D8" s="157"/>
      <c r="E8" s="158"/>
      <c r="F8" s="2"/>
      <c r="G8" s="2"/>
      <c r="H8" s="159"/>
      <c r="I8" s="1312"/>
    </row>
    <row r="9" spans="1:9" ht="22.5" customHeight="1">
      <c r="A9" s="154" t="s">
        <v>848</v>
      </c>
      <c r="B9" s="155" t="s">
        <v>1028</v>
      </c>
      <c r="C9" s="156"/>
      <c r="D9" s="157"/>
      <c r="E9" s="158"/>
      <c r="F9" s="2"/>
      <c r="G9" s="2"/>
      <c r="H9" s="159"/>
      <c r="I9" s="1312"/>
    </row>
    <row r="10" spans="1:9" ht="22.5" customHeight="1">
      <c r="A10" s="154" t="s">
        <v>849</v>
      </c>
      <c r="B10" s="155" t="s">
        <v>1028</v>
      </c>
      <c r="C10" s="156"/>
      <c r="D10" s="157"/>
      <c r="E10" s="158"/>
      <c r="F10" s="2"/>
      <c r="G10" s="2"/>
      <c r="H10" s="159"/>
      <c r="I10" s="1312"/>
    </row>
    <row r="11" spans="1:9" ht="22.5" customHeight="1" thickBot="1">
      <c r="A11" s="154" t="s">
        <v>850</v>
      </c>
      <c r="B11" s="155" t="s">
        <v>1028</v>
      </c>
      <c r="C11" s="156"/>
      <c r="D11" s="157"/>
      <c r="E11" s="158"/>
      <c r="F11" s="2"/>
      <c r="G11" s="2"/>
      <c r="H11" s="159"/>
      <c r="I11" s="1312"/>
    </row>
    <row r="12" spans="1:9" ht="22.5" customHeight="1" thickBot="1">
      <c r="A12" s="147" t="s">
        <v>851</v>
      </c>
      <c r="B12" s="148" t="s">
        <v>1039</v>
      </c>
      <c r="C12" s="160"/>
      <c r="D12" s="161"/>
      <c r="E12" s="151">
        <f>SUM(E13:E18)</f>
        <v>851</v>
      </c>
      <c r="F12" s="152">
        <f>SUM(F13:F18)</f>
        <v>671</v>
      </c>
      <c r="G12" s="152">
        <f>SUM(G13:G18)</f>
        <v>491</v>
      </c>
      <c r="H12" s="153">
        <f>SUM(H13:H18)</f>
        <v>331</v>
      </c>
      <c r="I12" s="1312"/>
    </row>
    <row r="13" spans="1:9" ht="22.5" customHeight="1">
      <c r="A13" s="154" t="s">
        <v>852</v>
      </c>
      <c r="B13" s="155" t="s">
        <v>153</v>
      </c>
      <c r="C13" s="156">
        <v>2014</v>
      </c>
      <c r="D13" s="157">
        <v>2019</v>
      </c>
      <c r="E13" s="158">
        <v>190</v>
      </c>
      <c r="F13" s="2">
        <v>130</v>
      </c>
      <c r="G13" s="2">
        <v>70</v>
      </c>
      <c r="H13" s="159">
        <v>10</v>
      </c>
      <c r="I13" s="1312"/>
    </row>
    <row r="14" spans="1:9" ht="22.5" customHeight="1">
      <c r="A14" s="154" t="s">
        <v>853</v>
      </c>
      <c r="B14" s="155" t="s">
        <v>153</v>
      </c>
      <c r="C14" s="156">
        <v>2015</v>
      </c>
      <c r="D14" s="157">
        <v>2020</v>
      </c>
      <c r="E14" s="158">
        <v>661</v>
      </c>
      <c r="F14" s="2">
        <v>541</v>
      </c>
      <c r="G14" s="2">
        <v>421</v>
      </c>
      <c r="H14" s="159">
        <v>321</v>
      </c>
      <c r="I14" s="1312"/>
    </row>
    <row r="15" spans="1:9" ht="22.5" customHeight="1">
      <c r="A15" s="154" t="s">
        <v>854</v>
      </c>
      <c r="B15" s="155" t="s">
        <v>1028</v>
      </c>
      <c r="C15" s="156"/>
      <c r="D15" s="157"/>
      <c r="E15" s="158"/>
      <c r="F15" s="2"/>
      <c r="G15" s="2"/>
      <c r="H15" s="159"/>
      <c r="I15" s="1312"/>
    </row>
    <row r="16" spans="1:9" ht="22.5" customHeight="1">
      <c r="A16" s="154" t="s">
        <v>855</v>
      </c>
      <c r="B16" s="155" t="s">
        <v>1028</v>
      </c>
      <c r="C16" s="156"/>
      <c r="D16" s="157"/>
      <c r="E16" s="158"/>
      <c r="F16" s="2"/>
      <c r="G16" s="2"/>
      <c r="H16" s="159"/>
      <c r="I16" s="1312"/>
    </row>
    <row r="17" spans="1:9" ht="22.5" customHeight="1">
      <c r="A17" s="154" t="s">
        <v>856</v>
      </c>
      <c r="B17" s="155" t="s">
        <v>1028</v>
      </c>
      <c r="C17" s="156"/>
      <c r="D17" s="157"/>
      <c r="E17" s="158"/>
      <c r="F17" s="2"/>
      <c r="G17" s="2"/>
      <c r="H17" s="159"/>
      <c r="I17" s="1312"/>
    </row>
    <row r="18" spans="1:9" ht="22.5" customHeight="1" thickBot="1">
      <c r="A18" s="154" t="s">
        <v>857</v>
      </c>
      <c r="B18" s="155" t="s">
        <v>1028</v>
      </c>
      <c r="C18" s="156"/>
      <c r="D18" s="157"/>
      <c r="E18" s="158"/>
      <c r="F18" s="2"/>
      <c r="G18" s="2"/>
      <c r="H18" s="159"/>
      <c r="I18" s="1312"/>
    </row>
    <row r="19" spans="1:9" ht="22.5" customHeight="1" thickBot="1">
      <c r="A19" s="147" t="s">
        <v>858</v>
      </c>
      <c r="B19" s="148" t="s">
        <v>1350</v>
      </c>
      <c r="C19" s="149"/>
      <c r="D19" s="150"/>
      <c r="E19" s="151">
        <f>E5+E12</f>
        <v>851</v>
      </c>
      <c r="F19" s="152">
        <f>F5+F12</f>
        <v>671</v>
      </c>
      <c r="G19" s="152">
        <f>G5+G12</f>
        <v>491</v>
      </c>
      <c r="H19" s="153">
        <f>H5+H12</f>
        <v>331</v>
      </c>
      <c r="I19" s="1312"/>
    </row>
    <row r="20" spans="1:9" ht="20.100000000000001" customHeight="1"/>
  </sheetData>
  <mergeCells count="8">
    <mergeCell ref="A2:A3"/>
    <mergeCell ref="H2:H3"/>
    <mergeCell ref="I1:I19"/>
    <mergeCell ref="F2:G2"/>
    <mergeCell ref="E2:E3"/>
    <mergeCell ref="D2:D3"/>
    <mergeCell ref="C2:C3"/>
    <mergeCell ref="B2:B3"/>
  </mergeCells>
  <phoneticPr fontId="0" type="noConversion"/>
  <printOptions horizontalCentered="1"/>
  <pageMargins left="0.4" right="0.28999999999999998" top="1.04" bottom="0.26" header="0.21" footer="0.16"/>
  <pageSetup paperSize="9" orientation="landscape" horizontalDpi="300" verticalDpi="300" r:id="rId1"/>
  <headerFooter alignWithMargins="0">
    <oddHeader>&amp;C&amp;"Times New Roman CE,Félkövér"&amp;12
Az önkormányzat által nyújtott hitel és kölcsön alakulása
 lejárat és eszközök szerinti bontásban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tabColor theme="4" tint="-0.249977111117893"/>
  </sheetPr>
  <dimension ref="A1:J19"/>
  <sheetViews>
    <sheetView zoomScaleNormal="100" workbookViewId="0">
      <selection activeCell="M11" sqref="M11"/>
    </sheetView>
  </sheetViews>
  <sheetFormatPr defaultRowHeight="12.75"/>
  <cols>
    <col min="1" max="1" width="5.5" style="8" customWidth="1"/>
    <col min="2" max="2" width="36.83203125" style="8" customWidth="1"/>
    <col min="3" max="8" width="13.83203125" style="8" customWidth="1"/>
    <col min="9" max="9" width="15.1640625" style="8" customWidth="1"/>
    <col min="10" max="10" width="5" style="8" customWidth="1"/>
    <col min="11" max="16384" width="9.33203125" style="8"/>
  </cols>
  <sheetData>
    <row r="1" spans="1:10" ht="34.5" customHeight="1">
      <c r="A1" s="1330" t="str">
        <f>+CONCATENATE("Adósság állomány alakulása lejárat, eszközök, bel- és külföldi hitelezők szerinti bontásban ",CHAR(10),LEFT(ÖSSZEFÜGGÉSEK!A4,4),". december 31-én")</f>
        <v>Adósság állomány alakulása lejárat, eszközök, bel- és külföldi hitelezők szerinti bontásban 
2015. december 31-én</v>
      </c>
      <c r="B1" s="1331"/>
      <c r="C1" s="1331"/>
      <c r="D1" s="1331"/>
      <c r="E1" s="1331"/>
      <c r="F1" s="1331"/>
      <c r="G1" s="1331"/>
      <c r="H1" s="1331"/>
      <c r="I1" s="1331"/>
      <c r="J1" s="1312" t="str">
        <f>+CONCATENATE("3. tájékoztató tábla az 5/2016. (V.10.) önkormányzati rendelethez")</f>
        <v>3. tájékoztató tábla az 5/2016. (V.10.) önkormányzati rendelethez</v>
      </c>
    </row>
    <row r="2" spans="1:10" ht="14.25" thickBot="1">
      <c r="H2" s="1334" t="s">
        <v>1040</v>
      </c>
      <c r="I2" s="1334"/>
      <c r="J2" s="1312"/>
    </row>
    <row r="3" spans="1:10" ht="13.5" thickBot="1">
      <c r="A3" s="1332" t="s">
        <v>842</v>
      </c>
      <c r="B3" s="1323" t="s">
        <v>1041</v>
      </c>
      <c r="C3" s="1321" t="s">
        <v>1042</v>
      </c>
      <c r="D3" s="1319" t="s">
        <v>1043</v>
      </c>
      <c r="E3" s="1320"/>
      <c r="F3" s="1320"/>
      <c r="G3" s="1320"/>
      <c r="H3" s="1320"/>
      <c r="I3" s="1340" t="s">
        <v>1044</v>
      </c>
      <c r="J3" s="1312"/>
    </row>
    <row r="4" spans="1:10" s="18" customFormat="1" ht="42" customHeight="1" thickBot="1">
      <c r="A4" s="1333"/>
      <c r="B4" s="1324"/>
      <c r="C4" s="1322"/>
      <c r="D4" s="162" t="s">
        <v>1045</v>
      </c>
      <c r="E4" s="162" t="s">
        <v>1046</v>
      </c>
      <c r="F4" s="162" t="s">
        <v>1047</v>
      </c>
      <c r="G4" s="163" t="s">
        <v>1048</v>
      </c>
      <c r="H4" s="163" t="s">
        <v>1049</v>
      </c>
      <c r="I4" s="1341"/>
      <c r="J4" s="1312"/>
    </row>
    <row r="5" spans="1:10" s="18" customFormat="1" ht="12" customHeight="1" thickBot="1">
      <c r="A5" s="387" t="s">
        <v>1206</v>
      </c>
      <c r="B5" s="164" t="s">
        <v>1207</v>
      </c>
      <c r="C5" s="164" t="s">
        <v>1208</v>
      </c>
      <c r="D5" s="164" t="s">
        <v>1209</v>
      </c>
      <c r="E5" s="164" t="s">
        <v>1210</v>
      </c>
      <c r="F5" s="164" t="s">
        <v>1289</v>
      </c>
      <c r="G5" s="164" t="s">
        <v>1290</v>
      </c>
      <c r="H5" s="164" t="s">
        <v>1341</v>
      </c>
      <c r="I5" s="165" t="s">
        <v>1342</v>
      </c>
      <c r="J5" s="1312"/>
    </row>
    <row r="6" spans="1:10" s="18" customFormat="1" ht="18" customHeight="1">
      <c r="A6" s="1325" t="s">
        <v>1050</v>
      </c>
      <c r="B6" s="1326"/>
      <c r="C6" s="1326"/>
      <c r="D6" s="1326"/>
      <c r="E6" s="1326"/>
      <c r="F6" s="1326"/>
      <c r="G6" s="1326"/>
      <c r="H6" s="1326"/>
      <c r="I6" s="1327"/>
      <c r="J6" s="1312"/>
    </row>
    <row r="7" spans="1:10" ht="15.95" customHeight="1">
      <c r="A7" s="29" t="s">
        <v>844</v>
      </c>
      <c r="B7" s="28" t="s">
        <v>1051</v>
      </c>
      <c r="C7" s="21"/>
      <c r="D7" s="21"/>
      <c r="E7" s="21"/>
      <c r="F7" s="21"/>
      <c r="G7" s="167"/>
      <c r="H7" s="168">
        <f t="shared" ref="H7:H13" si="0">SUM(D7:G7)</f>
        <v>0</v>
      </c>
      <c r="I7" s="30">
        <f t="shared" ref="I7:I13" si="1">C7+H7</f>
        <v>0</v>
      </c>
      <c r="J7" s="1312"/>
    </row>
    <row r="8" spans="1:10" ht="22.5">
      <c r="A8" s="29" t="s">
        <v>845</v>
      </c>
      <c r="B8" s="28" t="s">
        <v>982</v>
      </c>
      <c r="C8" s="21"/>
      <c r="D8" s="21"/>
      <c r="E8" s="21"/>
      <c r="F8" s="21"/>
      <c r="G8" s="167"/>
      <c r="H8" s="168">
        <f t="shared" si="0"/>
        <v>0</v>
      </c>
      <c r="I8" s="30">
        <f t="shared" si="1"/>
        <v>0</v>
      </c>
      <c r="J8" s="1312"/>
    </row>
    <row r="9" spans="1:10" ht="22.5">
      <c r="A9" s="29" t="s">
        <v>846</v>
      </c>
      <c r="B9" s="28" t="s">
        <v>983</v>
      </c>
      <c r="C9" s="21"/>
      <c r="D9" s="21"/>
      <c r="E9" s="21"/>
      <c r="F9" s="21"/>
      <c r="G9" s="167"/>
      <c r="H9" s="168">
        <f t="shared" si="0"/>
        <v>0</v>
      </c>
      <c r="I9" s="30">
        <f t="shared" si="1"/>
        <v>0</v>
      </c>
      <c r="J9" s="1312"/>
    </row>
    <row r="10" spans="1:10" ht="15.95" customHeight="1">
      <c r="A10" s="29" t="s">
        <v>847</v>
      </c>
      <c r="B10" s="28" t="s">
        <v>984</v>
      </c>
      <c r="C10" s="21"/>
      <c r="D10" s="21"/>
      <c r="E10" s="21"/>
      <c r="F10" s="21"/>
      <c r="G10" s="167"/>
      <c r="H10" s="168">
        <f t="shared" si="0"/>
        <v>0</v>
      </c>
      <c r="I10" s="30">
        <f t="shared" si="1"/>
        <v>0</v>
      </c>
      <c r="J10" s="1312"/>
    </row>
    <row r="11" spans="1:10" ht="22.5">
      <c r="A11" s="29" t="s">
        <v>848</v>
      </c>
      <c r="B11" s="28" t="s">
        <v>985</v>
      </c>
      <c r="C11" s="21"/>
      <c r="D11" s="21"/>
      <c r="E11" s="21"/>
      <c r="F11" s="21"/>
      <c r="G11" s="167"/>
      <c r="H11" s="168">
        <f t="shared" si="0"/>
        <v>0</v>
      </c>
      <c r="I11" s="30">
        <f t="shared" si="1"/>
        <v>0</v>
      </c>
      <c r="J11" s="1312"/>
    </row>
    <row r="12" spans="1:10" ht="15.95" customHeight="1">
      <c r="A12" s="31" t="s">
        <v>849</v>
      </c>
      <c r="B12" s="32" t="s">
        <v>1052</v>
      </c>
      <c r="C12" s="22">
        <v>7910</v>
      </c>
      <c r="D12" s="22"/>
      <c r="E12" s="22"/>
      <c r="F12" s="22"/>
      <c r="G12" s="169"/>
      <c r="H12" s="168">
        <f t="shared" si="0"/>
        <v>0</v>
      </c>
      <c r="I12" s="30">
        <f t="shared" si="1"/>
        <v>7910</v>
      </c>
      <c r="J12" s="1312"/>
    </row>
    <row r="13" spans="1:10" ht="15.95" customHeight="1" thickBot="1">
      <c r="A13" s="170" t="s">
        <v>850</v>
      </c>
      <c r="B13" s="171" t="s">
        <v>1053</v>
      </c>
      <c r="C13" s="173"/>
      <c r="D13" s="173"/>
      <c r="E13" s="173"/>
      <c r="F13" s="173"/>
      <c r="G13" s="174"/>
      <c r="H13" s="168">
        <f t="shared" si="0"/>
        <v>0</v>
      </c>
      <c r="I13" s="30">
        <f t="shared" si="1"/>
        <v>0</v>
      </c>
      <c r="J13" s="1312"/>
    </row>
    <row r="14" spans="1:10" s="23" customFormat="1" ht="18" customHeight="1" thickBot="1">
      <c r="A14" s="1328" t="s">
        <v>1054</v>
      </c>
      <c r="B14" s="1329"/>
      <c r="C14" s="33">
        <f t="shared" ref="C14:I14" si="2">SUM(C7:C13)</f>
        <v>7910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175">
        <f t="shared" si="2"/>
        <v>0</v>
      </c>
      <c r="H14" s="175">
        <f t="shared" si="2"/>
        <v>0</v>
      </c>
      <c r="I14" s="34">
        <f t="shared" si="2"/>
        <v>7910</v>
      </c>
      <c r="J14" s="1312"/>
    </row>
    <row r="15" spans="1:10" s="20" customFormat="1" ht="18" customHeight="1">
      <c r="A15" s="1335" t="s">
        <v>1055</v>
      </c>
      <c r="B15" s="1336"/>
      <c r="C15" s="1336"/>
      <c r="D15" s="1336"/>
      <c r="E15" s="1336"/>
      <c r="F15" s="1336"/>
      <c r="G15" s="1336"/>
      <c r="H15" s="1336"/>
      <c r="I15" s="1337"/>
      <c r="J15" s="1312"/>
    </row>
    <row r="16" spans="1:10" s="20" customFormat="1">
      <c r="A16" s="29" t="s">
        <v>844</v>
      </c>
      <c r="B16" s="28" t="s">
        <v>1056</v>
      </c>
      <c r="C16" s="21"/>
      <c r="D16" s="21"/>
      <c r="E16" s="21"/>
      <c r="F16" s="21"/>
      <c r="G16" s="167"/>
      <c r="H16" s="168">
        <f>SUM(D16:G16)</f>
        <v>0</v>
      </c>
      <c r="I16" s="30">
        <f>C16+H16</f>
        <v>0</v>
      </c>
      <c r="J16" s="1312"/>
    </row>
    <row r="17" spans="1:10" ht="13.5" thickBot="1">
      <c r="A17" s="170" t="s">
        <v>845</v>
      </c>
      <c r="B17" s="171" t="s">
        <v>1053</v>
      </c>
      <c r="C17" s="173"/>
      <c r="D17" s="173"/>
      <c r="E17" s="173"/>
      <c r="F17" s="173"/>
      <c r="G17" s="174"/>
      <c r="H17" s="168">
        <f>SUM(D17:G17)</f>
        <v>0</v>
      </c>
      <c r="I17" s="176">
        <f>C17+H17</f>
        <v>0</v>
      </c>
      <c r="J17" s="1312"/>
    </row>
    <row r="18" spans="1:10" ht="15.95" customHeight="1" thickBot="1">
      <c r="A18" s="1328" t="s">
        <v>1057</v>
      </c>
      <c r="B18" s="1329"/>
      <c r="C18" s="33">
        <f t="shared" ref="C18:I18" si="3">SUM(C16:C17)</f>
        <v>0</v>
      </c>
      <c r="D18" s="33">
        <f t="shared" si="3"/>
        <v>0</v>
      </c>
      <c r="E18" s="33">
        <f t="shared" si="3"/>
        <v>0</v>
      </c>
      <c r="F18" s="33">
        <f t="shared" si="3"/>
        <v>0</v>
      </c>
      <c r="G18" s="175">
        <f t="shared" si="3"/>
        <v>0</v>
      </c>
      <c r="H18" s="175">
        <f t="shared" si="3"/>
        <v>0</v>
      </c>
      <c r="I18" s="34">
        <f t="shared" si="3"/>
        <v>0</v>
      </c>
      <c r="J18" s="1312"/>
    </row>
    <row r="19" spans="1:10" ht="18" customHeight="1" thickBot="1">
      <c r="A19" s="1338" t="s">
        <v>1058</v>
      </c>
      <c r="B19" s="1339"/>
      <c r="C19" s="177">
        <f t="shared" ref="C19:I19" si="4">C14+C18</f>
        <v>7910</v>
      </c>
      <c r="D19" s="177">
        <f t="shared" si="4"/>
        <v>0</v>
      </c>
      <c r="E19" s="177">
        <f t="shared" si="4"/>
        <v>0</v>
      </c>
      <c r="F19" s="177">
        <f t="shared" si="4"/>
        <v>0</v>
      </c>
      <c r="G19" s="177">
        <f t="shared" si="4"/>
        <v>0</v>
      </c>
      <c r="H19" s="177">
        <f t="shared" si="4"/>
        <v>0</v>
      </c>
      <c r="I19" s="34">
        <f t="shared" si="4"/>
        <v>7910</v>
      </c>
      <c r="J19" s="1312"/>
    </row>
  </sheetData>
  <mergeCells count="13">
    <mergeCell ref="A15:I15"/>
    <mergeCell ref="A19:B19"/>
    <mergeCell ref="I3:I4"/>
    <mergeCell ref="D3:H3"/>
    <mergeCell ref="C3:C4"/>
    <mergeCell ref="B3:B4"/>
    <mergeCell ref="J1:J19"/>
    <mergeCell ref="A6:I6"/>
    <mergeCell ref="A14:B14"/>
    <mergeCell ref="A18:B18"/>
    <mergeCell ref="A1:I1"/>
    <mergeCell ref="A3:A4"/>
    <mergeCell ref="H2:I2"/>
  </mergeCells>
  <phoneticPr fontId="0" type="noConversion"/>
  <printOptions horizontalCentered="1"/>
  <pageMargins left="0.33" right="0.24" top="0.62" bottom="0.98425196850393704" header="0.3" footer="0.5"/>
  <pageSetup paperSize="9" orientation="landscape" horizontalDpi="300" verticalDpi="300" r:id="rId1"/>
  <headerFooter alignWithMargins="0">
    <oddHeader xml:space="preserve">&amp;C&amp;"Times New Roman CE,Félkövér dőlt"&amp;12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D30"/>
  <sheetViews>
    <sheetView zoomScaleNormal="100" workbookViewId="0">
      <selection activeCell="Q31" sqref="Q31"/>
    </sheetView>
  </sheetViews>
  <sheetFormatPr defaultRowHeight="12.75"/>
  <cols>
    <col min="1" max="1" width="5.83203125" style="197" customWidth="1"/>
    <col min="2" max="2" width="55.83203125" style="1" customWidth="1"/>
    <col min="3" max="4" width="14.83203125" style="1" customWidth="1"/>
    <col min="5" max="16384" width="9.33203125" style="1"/>
  </cols>
  <sheetData>
    <row r="1" spans="1:4" s="17" customFormat="1" ht="15.75" thickBot="1">
      <c r="A1" s="139"/>
      <c r="D1" s="140" t="s">
        <v>883</v>
      </c>
    </row>
    <row r="2" spans="1:4" s="18" customFormat="1" ht="48" customHeight="1" thickBot="1">
      <c r="A2" s="178" t="s">
        <v>842</v>
      </c>
      <c r="B2" s="162" t="s">
        <v>843</v>
      </c>
      <c r="C2" s="162" t="s">
        <v>1059</v>
      </c>
      <c r="D2" s="179" t="s">
        <v>1060</v>
      </c>
    </row>
    <row r="3" spans="1:4" s="18" customFormat="1" ht="14.1" customHeight="1" thickBot="1">
      <c r="A3" s="180" t="s">
        <v>1206</v>
      </c>
      <c r="B3" s="181" t="s">
        <v>1207</v>
      </c>
      <c r="C3" s="181" t="s">
        <v>1208</v>
      </c>
      <c r="D3" s="182" t="s">
        <v>1209</v>
      </c>
    </row>
    <row r="4" spans="1:4" ht="18" customHeight="1">
      <c r="A4" s="183" t="s">
        <v>844</v>
      </c>
      <c r="B4" s="184" t="s">
        <v>1061</v>
      </c>
      <c r="C4" s="185"/>
      <c r="D4" s="186"/>
    </row>
    <row r="5" spans="1:4" ht="18" customHeight="1">
      <c r="A5" s="187" t="s">
        <v>845</v>
      </c>
      <c r="B5" s="188" t="s">
        <v>1062</v>
      </c>
      <c r="C5" s="189"/>
      <c r="D5" s="190"/>
    </row>
    <row r="6" spans="1:4" ht="18" customHeight="1">
      <c r="A6" s="187" t="s">
        <v>846</v>
      </c>
      <c r="B6" s="188" t="s">
        <v>1063</v>
      </c>
      <c r="C6" s="189"/>
      <c r="D6" s="190"/>
    </row>
    <row r="7" spans="1:4" ht="18" customHeight="1">
      <c r="A7" s="187" t="s">
        <v>847</v>
      </c>
      <c r="B7" s="188" t="s">
        <v>1064</v>
      </c>
      <c r="C7" s="189"/>
      <c r="D7" s="190"/>
    </row>
    <row r="8" spans="1:4" ht="18" customHeight="1">
      <c r="A8" s="191" t="s">
        <v>848</v>
      </c>
      <c r="B8" s="188" t="s">
        <v>1065</v>
      </c>
      <c r="C8" s="189"/>
      <c r="D8" s="190"/>
    </row>
    <row r="9" spans="1:4" ht="18" customHeight="1">
      <c r="A9" s="187" t="s">
        <v>849</v>
      </c>
      <c r="B9" s="188" t="s">
        <v>1066</v>
      </c>
      <c r="C9" s="189"/>
      <c r="D9" s="190"/>
    </row>
    <row r="10" spans="1:4" ht="18" customHeight="1">
      <c r="A10" s="191" t="s">
        <v>850</v>
      </c>
      <c r="B10" s="192" t="s">
        <v>1067</v>
      </c>
      <c r="C10" s="189"/>
      <c r="D10" s="190"/>
    </row>
    <row r="11" spans="1:4" ht="18" customHeight="1">
      <c r="A11" s="191" t="s">
        <v>851</v>
      </c>
      <c r="B11" s="192" t="s">
        <v>1068</v>
      </c>
      <c r="C11" s="189"/>
      <c r="D11" s="190"/>
    </row>
    <row r="12" spans="1:4" ht="18" customHeight="1">
      <c r="A12" s="187" t="s">
        <v>852</v>
      </c>
      <c r="B12" s="192" t="s">
        <v>1069</v>
      </c>
      <c r="C12" s="189"/>
      <c r="D12" s="190"/>
    </row>
    <row r="13" spans="1:4" ht="18" customHeight="1">
      <c r="A13" s="191" t="s">
        <v>853</v>
      </c>
      <c r="B13" s="192" t="s">
        <v>1070</v>
      </c>
      <c r="C13" s="189"/>
      <c r="D13" s="190"/>
    </row>
    <row r="14" spans="1:4" ht="22.5">
      <c r="A14" s="187" t="s">
        <v>854</v>
      </c>
      <c r="B14" s="192" t="s">
        <v>1071</v>
      </c>
      <c r="C14" s="189"/>
      <c r="D14" s="190"/>
    </row>
    <row r="15" spans="1:4" ht="18" customHeight="1">
      <c r="A15" s="191" t="s">
        <v>855</v>
      </c>
      <c r="B15" s="188" t="s">
        <v>1072</v>
      </c>
      <c r="C15" s="189"/>
      <c r="D15" s="190"/>
    </row>
    <row r="16" spans="1:4" ht="18" customHeight="1">
      <c r="A16" s="187" t="s">
        <v>856</v>
      </c>
      <c r="B16" s="188" t="s">
        <v>1073</v>
      </c>
      <c r="C16" s="189"/>
      <c r="D16" s="190"/>
    </row>
    <row r="17" spans="1:4" ht="18" customHeight="1">
      <c r="A17" s="191" t="s">
        <v>857</v>
      </c>
      <c r="B17" s="188" t="s">
        <v>1074</v>
      </c>
      <c r="C17" s="189"/>
      <c r="D17" s="190"/>
    </row>
    <row r="18" spans="1:4" ht="18" customHeight="1">
      <c r="A18" s="187" t="s">
        <v>858</v>
      </c>
      <c r="B18" s="188" t="s">
        <v>1075</v>
      </c>
      <c r="C18" s="189"/>
      <c r="D18" s="190"/>
    </row>
    <row r="19" spans="1:4" ht="18" customHeight="1">
      <c r="A19" s="191" t="s">
        <v>859</v>
      </c>
      <c r="B19" s="188" t="s">
        <v>1076</v>
      </c>
      <c r="C19" s="189"/>
      <c r="D19" s="190"/>
    </row>
    <row r="20" spans="1:4" ht="18" customHeight="1">
      <c r="A20" s="187" t="s">
        <v>860</v>
      </c>
      <c r="B20" s="166"/>
      <c r="C20" s="189"/>
      <c r="D20" s="190"/>
    </row>
    <row r="21" spans="1:4" ht="18" customHeight="1">
      <c r="A21" s="191" t="s">
        <v>861</v>
      </c>
      <c r="B21" s="166"/>
      <c r="C21" s="189"/>
      <c r="D21" s="190"/>
    </row>
    <row r="22" spans="1:4" ht="18" customHeight="1">
      <c r="A22" s="187" t="s">
        <v>862</v>
      </c>
      <c r="B22" s="166"/>
      <c r="C22" s="189"/>
      <c r="D22" s="190"/>
    </row>
    <row r="23" spans="1:4" ht="18" customHeight="1">
      <c r="A23" s="191" t="s">
        <v>863</v>
      </c>
      <c r="B23" s="166"/>
      <c r="C23" s="189"/>
      <c r="D23" s="190"/>
    </row>
    <row r="24" spans="1:4" ht="18" customHeight="1">
      <c r="A24" s="187" t="s">
        <v>864</v>
      </c>
      <c r="B24" s="166"/>
      <c r="C24" s="189"/>
      <c r="D24" s="190"/>
    </row>
    <row r="25" spans="1:4" ht="18" customHeight="1">
      <c r="A25" s="191" t="s">
        <v>865</v>
      </c>
      <c r="B25" s="166"/>
      <c r="C25" s="189"/>
      <c r="D25" s="190"/>
    </row>
    <row r="26" spans="1:4" ht="18" customHeight="1">
      <c r="A26" s="187" t="s">
        <v>866</v>
      </c>
      <c r="B26" s="166"/>
      <c r="C26" s="189"/>
      <c r="D26" s="190"/>
    </row>
    <row r="27" spans="1:4" ht="18" customHeight="1">
      <c r="A27" s="191" t="s">
        <v>867</v>
      </c>
      <c r="B27" s="166"/>
      <c r="C27" s="189"/>
      <c r="D27" s="190"/>
    </row>
    <row r="28" spans="1:4" ht="18" customHeight="1" thickBot="1">
      <c r="A28" s="193" t="s">
        <v>868</v>
      </c>
      <c r="B28" s="172"/>
      <c r="C28" s="194"/>
      <c r="D28" s="195"/>
    </row>
    <row r="29" spans="1:4" ht="18" customHeight="1" thickBot="1">
      <c r="A29" s="217" t="s">
        <v>869</v>
      </c>
      <c r="B29" s="218" t="s">
        <v>877</v>
      </c>
      <c r="C29" s="219">
        <f>+C4+C5+C6+C7+C8+C15+C16+C17+C18+C19+C20+C21+C22+C23+C24+C25+C26+C27+C28</f>
        <v>0</v>
      </c>
      <c r="D29" s="220">
        <f>+D4+D5+D6+D7+D8+D15+D16+D17+D18+D19+D20+D21+D22+D23+D24+D25+D26+D27+D28</f>
        <v>0</v>
      </c>
    </row>
    <row r="30" spans="1:4" ht="25.5" customHeight="1">
      <c r="A30" s="196"/>
      <c r="B30" s="1342" t="s">
        <v>1077</v>
      </c>
      <c r="C30" s="1342"/>
      <c r="D30" s="1342"/>
    </row>
  </sheetData>
  <sheetProtection sheet="1" objects="1" scenarios="1"/>
  <mergeCells count="1">
    <mergeCell ref="B30:D30"/>
  </mergeCells>
  <phoneticPr fontId="0" type="noConversion"/>
  <printOptions horizontalCentered="1"/>
  <pageMargins left="0.43307086614173229" right="0.27559055118110237" top="1.7716535433070868" bottom="0.98425196850393704" header="0.51181102362204722" footer="0.51181102362204722"/>
  <pageSetup paperSize="9" orientation="portrait" horizontalDpi="300" verticalDpi="300" r:id="rId1"/>
  <headerFooter alignWithMargins="0">
    <oddHeader>&amp;C&amp;"Times New Roman CE,Félkövér"&amp;14
&amp;12
Az önkormányzat által adott közvetett támogatások
(kedvezmények)
&amp;R&amp;"Times New Roman CE,Félkövér dőlt"&amp;11 4. tájékoztató tábla az 5/2016. (V.10.)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E36"/>
  <sheetViews>
    <sheetView zoomScaleNormal="100" workbookViewId="0">
      <selection activeCell="E16" sqref="E16"/>
    </sheetView>
  </sheetViews>
  <sheetFormatPr defaultRowHeight="12.75"/>
  <cols>
    <col min="1" max="1" width="6.6640625" style="8" customWidth="1"/>
    <col min="2" max="2" width="32.83203125" style="8" customWidth="1"/>
    <col min="3" max="3" width="23.5" style="8" customWidth="1"/>
    <col min="4" max="5" width="12.83203125" style="8" customWidth="1"/>
    <col min="6" max="16384" width="9.33203125" style="8"/>
  </cols>
  <sheetData>
    <row r="1" spans="1:5" ht="14.25" thickBot="1">
      <c r="C1" s="198"/>
      <c r="D1" s="198"/>
      <c r="E1" s="198" t="s">
        <v>1040</v>
      </c>
    </row>
    <row r="2" spans="1:5" ht="42.75" customHeight="1" thickBot="1">
      <c r="A2" s="199" t="s">
        <v>893</v>
      </c>
      <c r="B2" s="200" t="s">
        <v>1078</v>
      </c>
      <c r="C2" s="200" t="s">
        <v>1079</v>
      </c>
      <c r="D2" s="201" t="s">
        <v>1080</v>
      </c>
      <c r="E2" s="202" t="s">
        <v>1081</v>
      </c>
    </row>
    <row r="3" spans="1:5" ht="15.95" customHeight="1">
      <c r="A3" s="203" t="s">
        <v>844</v>
      </c>
      <c r="B3" s="1158" t="s">
        <v>180</v>
      </c>
      <c r="C3" s="1155" t="s">
        <v>331</v>
      </c>
      <c r="D3" s="204"/>
      <c r="E3" s="205">
        <v>33</v>
      </c>
    </row>
    <row r="4" spans="1:5" ht="15.95" customHeight="1">
      <c r="A4" s="206" t="s">
        <v>845</v>
      </c>
      <c r="B4" s="207" t="s">
        <v>181</v>
      </c>
      <c r="C4" s="1156" t="s">
        <v>331</v>
      </c>
      <c r="D4" s="208"/>
      <c r="E4" s="209">
        <v>71</v>
      </c>
    </row>
    <row r="5" spans="1:5" ht="15.95" customHeight="1">
      <c r="A5" s="206" t="s">
        <v>846</v>
      </c>
      <c r="B5" s="207" t="s">
        <v>182</v>
      </c>
      <c r="C5" s="1156" t="s">
        <v>331</v>
      </c>
      <c r="D5" s="208"/>
      <c r="E5" s="209">
        <v>25</v>
      </c>
    </row>
    <row r="6" spans="1:5" ht="15.95" customHeight="1">
      <c r="A6" s="206" t="s">
        <v>847</v>
      </c>
      <c r="B6" s="1156" t="s">
        <v>330</v>
      </c>
      <c r="C6" s="1156" t="s">
        <v>331</v>
      </c>
      <c r="D6" s="208"/>
      <c r="E6" s="209">
        <v>935</v>
      </c>
    </row>
    <row r="7" spans="1:5" ht="15.95" customHeight="1">
      <c r="A7" s="206" t="s">
        <v>848</v>
      </c>
      <c r="B7" s="1156" t="s">
        <v>332</v>
      </c>
      <c r="C7" s="1156" t="s">
        <v>331</v>
      </c>
      <c r="D7" s="208"/>
      <c r="E7" s="209">
        <v>496</v>
      </c>
    </row>
    <row r="8" spans="1:5" ht="15.95" customHeight="1">
      <c r="A8" s="206" t="s">
        <v>849</v>
      </c>
      <c r="B8" s="1156" t="s">
        <v>333</v>
      </c>
      <c r="C8" s="1156" t="s">
        <v>331</v>
      </c>
      <c r="D8" s="208"/>
      <c r="E8" s="209">
        <v>327</v>
      </c>
    </row>
    <row r="9" spans="1:5" ht="15.95" customHeight="1">
      <c r="A9" s="206" t="s">
        <v>850</v>
      </c>
      <c r="B9" s="1156" t="s">
        <v>334</v>
      </c>
      <c r="C9" s="1156" t="s">
        <v>331</v>
      </c>
      <c r="D9" s="208"/>
      <c r="E9" s="209">
        <v>327</v>
      </c>
    </row>
    <row r="10" spans="1:5" ht="15.95" customHeight="1">
      <c r="A10" s="206" t="s">
        <v>851</v>
      </c>
      <c r="B10" s="1156" t="s">
        <v>335</v>
      </c>
      <c r="C10" s="1156" t="s">
        <v>331</v>
      </c>
      <c r="D10" s="208"/>
      <c r="E10" s="209">
        <v>173</v>
      </c>
    </row>
    <row r="11" spans="1:5" ht="15.95" customHeight="1">
      <c r="A11" s="206" t="s">
        <v>852</v>
      </c>
      <c r="B11" s="1156" t="s">
        <v>336</v>
      </c>
      <c r="C11" s="1156" t="s">
        <v>331</v>
      </c>
      <c r="D11" s="208"/>
      <c r="E11" s="209">
        <v>698</v>
      </c>
    </row>
    <row r="12" spans="1:5" ht="15.95" customHeight="1">
      <c r="A12" s="206" t="s">
        <v>853</v>
      </c>
      <c r="B12" s="1157" t="s">
        <v>1101</v>
      </c>
      <c r="C12" s="1157" t="s">
        <v>331</v>
      </c>
      <c r="D12" s="208"/>
      <c r="E12" s="209">
        <v>821</v>
      </c>
    </row>
    <row r="13" spans="1:5" ht="15.95" customHeight="1">
      <c r="A13" s="206" t="s">
        <v>854</v>
      </c>
      <c r="B13" s="207"/>
      <c r="C13" s="207"/>
      <c r="D13" s="208"/>
      <c r="E13" s="209"/>
    </row>
    <row r="14" spans="1:5" ht="15.95" customHeight="1">
      <c r="A14" s="206" t="s">
        <v>855</v>
      </c>
      <c r="B14" s="207"/>
      <c r="C14" s="207"/>
      <c r="D14" s="208"/>
      <c r="E14" s="209"/>
    </row>
    <row r="15" spans="1:5" ht="15.95" customHeight="1">
      <c r="A15" s="206" t="s">
        <v>856</v>
      </c>
      <c r="B15" s="207"/>
      <c r="C15" s="207"/>
      <c r="D15" s="208"/>
      <c r="E15" s="209"/>
    </row>
    <row r="16" spans="1:5" ht="15.95" customHeight="1">
      <c r="A16" s="206" t="s">
        <v>857</v>
      </c>
      <c r="B16" s="207"/>
      <c r="C16" s="207"/>
      <c r="D16" s="208"/>
      <c r="E16" s="209"/>
    </row>
    <row r="17" spans="1:5" ht="15.95" customHeight="1">
      <c r="A17" s="206" t="s">
        <v>858</v>
      </c>
      <c r="B17" s="207"/>
      <c r="C17" s="207"/>
      <c r="D17" s="208"/>
      <c r="E17" s="209"/>
    </row>
    <row r="18" spans="1:5" ht="15.95" customHeight="1">
      <c r="A18" s="206" t="s">
        <v>859</v>
      </c>
      <c r="B18" s="207"/>
      <c r="C18" s="207"/>
      <c r="D18" s="208"/>
      <c r="E18" s="209"/>
    </row>
    <row r="19" spans="1:5" ht="15.95" customHeight="1">
      <c r="A19" s="206" t="s">
        <v>860</v>
      </c>
      <c r="B19" s="207"/>
      <c r="C19" s="207"/>
      <c r="D19" s="208"/>
      <c r="E19" s="209"/>
    </row>
    <row r="20" spans="1:5" ht="15.95" customHeight="1">
      <c r="A20" s="206" t="s">
        <v>861</v>
      </c>
      <c r="B20" s="207"/>
      <c r="C20" s="207"/>
      <c r="D20" s="208"/>
      <c r="E20" s="209"/>
    </row>
    <row r="21" spans="1:5" ht="15.95" customHeight="1">
      <c r="A21" s="206" t="s">
        <v>862</v>
      </c>
      <c r="B21" s="207"/>
      <c r="C21" s="207"/>
      <c r="D21" s="208"/>
      <c r="E21" s="209"/>
    </row>
    <row r="22" spans="1:5" ht="15.95" customHeight="1">
      <c r="A22" s="206" t="s">
        <v>863</v>
      </c>
      <c r="B22" s="207"/>
      <c r="C22" s="207"/>
      <c r="D22" s="208"/>
      <c r="E22" s="209"/>
    </row>
    <row r="23" spans="1:5" ht="15.95" customHeight="1">
      <c r="A23" s="206" t="s">
        <v>864</v>
      </c>
      <c r="B23" s="207"/>
      <c r="C23" s="207"/>
      <c r="D23" s="208"/>
      <c r="E23" s="209"/>
    </row>
    <row r="24" spans="1:5" ht="15.95" customHeight="1">
      <c r="A24" s="206" t="s">
        <v>865</v>
      </c>
      <c r="B24" s="207"/>
      <c r="C24" s="207"/>
      <c r="D24" s="208"/>
      <c r="E24" s="209"/>
    </row>
    <row r="25" spans="1:5" ht="15.95" customHeight="1">
      <c r="A25" s="206" t="s">
        <v>866</v>
      </c>
      <c r="B25" s="207"/>
      <c r="C25" s="207"/>
      <c r="D25" s="208"/>
      <c r="E25" s="209"/>
    </row>
    <row r="26" spans="1:5" ht="15.95" customHeight="1">
      <c r="A26" s="206" t="s">
        <v>867</v>
      </c>
      <c r="B26" s="207"/>
      <c r="C26" s="207"/>
      <c r="D26" s="208"/>
      <c r="E26" s="209"/>
    </row>
    <row r="27" spans="1:5" ht="15.95" customHeight="1">
      <c r="A27" s="206" t="s">
        <v>868</v>
      </c>
      <c r="B27" s="207"/>
      <c r="C27" s="207"/>
      <c r="D27" s="208"/>
      <c r="E27" s="209"/>
    </row>
    <row r="28" spans="1:5" ht="15.95" customHeight="1">
      <c r="A28" s="206" t="s">
        <v>869</v>
      </c>
      <c r="B28" s="207"/>
      <c r="C28" s="207"/>
      <c r="D28" s="208"/>
      <c r="E28" s="209"/>
    </row>
    <row r="29" spans="1:5" ht="15.95" customHeight="1">
      <c r="A29" s="206" t="s">
        <v>870</v>
      </c>
      <c r="B29" s="207"/>
      <c r="C29" s="207"/>
      <c r="D29" s="208"/>
      <c r="E29" s="209"/>
    </row>
    <row r="30" spans="1:5" ht="15.95" customHeight="1">
      <c r="A30" s="206" t="s">
        <v>871</v>
      </c>
      <c r="B30" s="207"/>
      <c r="C30" s="207"/>
      <c r="D30" s="208"/>
      <c r="E30" s="209"/>
    </row>
    <row r="31" spans="1:5" ht="15.95" customHeight="1">
      <c r="A31" s="206" t="s">
        <v>872</v>
      </c>
      <c r="B31" s="207"/>
      <c r="C31" s="207"/>
      <c r="D31" s="208"/>
      <c r="E31" s="209"/>
    </row>
    <row r="32" spans="1:5" ht="15.95" customHeight="1">
      <c r="A32" s="206" t="s">
        <v>925</v>
      </c>
      <c r="B32" s="207"/>
      <c r="C32" s="207"/>
      <c r="D32" s="208"/>
      <c r="E32" s="209"/>
    </row>
    <row r="33" spans="1:5" ht="15.95" customHeight="1">
      <c r="A33" s="206" t="s">
        <v>1021</v>
      </c>
      <c r="B33" s="207"/>
      <c r="C33" s="207"/>
      <c r="D33" s="208"/>
      <c r="E33" s="209"/>
    </row>
    <row r="34" spans="1:5" ht="15.95" customHeight="1">
      <c r="A34" s="206" t="s">
        <v>1082</v>
      </c>
      <c r="B34" s="207"/>
      <c r="C34" s="207"/>
      <c r="D34" s="208"/>
      <c r="E34" s="209"/>
    </row>
    <row r="35" spans="1:5" ht="15.95" customHeight="1" thickBot="1">
      <c r="A35" s="210" t="s">
        <v>1083</v>
      </c>
      <c r="B35" s="211"/>
      <c r="C35" s="211"/>
      <c r="D35" s="212"/>
      <c r="E35" s="213"/>
    </row>
    <row r="36" spans="1:5" ht="15.95" customHeight="1" thickBot="1">
      <c r="A36" s="1343" t="s">
        <v>877</v>
      </c>
      <c r="B36" s="1344"/>
      <c r="C36" s="214"/>
      <c r="D36" s="215">
        <f>SUM(D3:D35)</f>
        <v>0</v>
      </c>
      <c r="E36" s="216">
        <f>SUM(E3:E35)</f>
        <v>3906</v>
      </c>
    </row>
  </sheetData>
  <mergeCells count="1">
    <mergeCell ref="A36:B36"/>
  </mergeCells>
  <phoneticPr fontId="0" type="noConversion"/>
  <printOptions horizontalCentered="1"/>
  <pageMargins left="0.78740157480314965" right="0.78740157480314965" top="1.5748031496062993" bottom="0.98425196850393704" header="0.51181102362204722" footer="0.51181102362204722"/>
  <pageSetup paperSize="9" orientation="portrait" horizontalDpi="300" verticalDpi="300" r:id="rId1"/>
  <headerFooter alignWithMargins="0">
    <oddHeader>&amp;C&amp;"Times New Roman CE,Félkövér"&amp;12
K I M U T A T Á S
a 2015. évi céljelleggel juttatott támogatások felhasználásáról&amp;R&amp;"Times New Roman CE,Félkövér dőlt"&amp;11 5. tájékoztató tábla az 5/2016. (V.10.)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I162"/>
  <sheetViews>
    <sheetView tabSelected="1" zoomScale="130" zoomScaleNormal="130" zoomScaleSheetLayoutView="100" workbookViewId="0">
      <selection activeCell="C121" sqref="C121"/>
    </sheetView>
  </sheetViews>
  <sheetFormatPr defaultRowHeight="15.75"/>
  <cols>
    <col min="1" max="1" width="7.1640625" style="298" customWidth="1"/>
    <col min="2" max="2" width="56.83203125" style="298" customWidth="1"/>
    <col min="3" max="6" width="15.83203125" style="299" customWidth="1"/>
    <col min="8" max="16384" width="9.33203125" style="309"/>
  </cols>
  <sheetData>
    <row r="1" spans="1:6" ht="15.95" customHeight="1">
      <c r="A1" s="1161" t="s">
        <v>841</v>
      </c>
      <c r="B1" s="1161"/>
      <c r="C1" s="1161"/>
      <c r="D1" s="1161"/>
      <c r="E1" s="1161"/>
      <c r="F1" s="309"/>
    </row>
    <row r="2" spans="1:6" ht="15.95" customHeight="1" thickBot="1">
      <c r="A2" s="37" t="s">
        <v>945</v>
      </c>
      <c r="B2" s="37"/>
      <c r="C2" s="296"/>
      <c r="D2" s="296"/>
      <c r="E2" s="296" t="s">
        <v>990</v>
      </c>
      <c r="F2" s="296" t="s">
        <v>990</v>
      </c>
    </row>
    <row r="3" spans="1:6" ht="15.95" customHeight="1">
      <c r="A3" s="1167" t="s">
        <v>893</v>
      </c>
      <c r="B3" s="1164" t="s">
        <v>843</v>
      </c>
      <c r="C3" s="1162" t="s">
        <v>156</v>
      </c>
      <c r="D3" s="1162"/>
      <c r="E3" s="1163"/>
      <c r="F3" s="1074"/>
    </row>
    <row r="4" spans="1:6" ht="38.1" customHeight="1" thickBot="1">
      <c r="A4" s="1168"/>
      <c r="B4" s="1165"/>
      <c r="C4" s="39" t="s">
        <v>1012</v>
      </c>
      <c r="D4" s="39" t="s">
        <v>1017</v>
      </c>
      <c r="E4" s="40" t="s">
        <v>1018</v>
      </c>
      <c r="F4" s="523" t="s">
        <v>21</v>
      </c>
    </row>
    <row r="5" spans="1:6" s="310" customFormat="1" ht="12" customHeight="1" thickBot="1">
      <c r="A5" s="274" t="s">
        <v>1206</v>
      </c>
      <c r="B5" s="275" t="s">
        <v>1207</v>
      </c>
      <c r="C5" s="275" t="s">
        <v>1208</v>
      </c>
      <c r="D5" s="275" t="s">
        <v>1209</v>
      </c>
      <c r="E5" s="322" t="s">
        <v>1210</v>
      </c>
      <c r="F5" s="322" t="s">
        <v>1289</v>
      </c>
    </row>
    <row r="6" spans="1:6" s="311" customFormat="1" ht="12" customHeight="1" thickBot="1">
      <c r="A6" s="269" t="s">
        <v>844</v>
      </c>
      <c r="B6" s="270" t="s">
        <v>1090</v>
      </c>
      <c r="C6" s="301">
        <f>C7+C9+C10+C11+C12</f>
        <v>48124</v>
      </c>
      <c r="D6" s="301">
        <f>D7+D8+D9+D10+D11+D12</f>
        <v>50369</v>
      </c>
      <c r="E6" s="521">
        <f>E7+E8+E9+E10+E11+E12</f>
        <v>50369</v>
      </c>
      <c r="F6" s="520">
        <f>E6/D6</f>
        <v>1</v>
      </c>
    </row>
    <row r="7" spans="1:6" s="311" customFormat="1" ht="12" customHeight="1" thickBot="1">
      <c r="A7" s="264" t="s">
        <v>905</v>
      </c>
      <c r="B7" s="312" t="s">
        <v>1091</v>
      </c>
      <c r="C7" s="303">
        <v>18865</v>
      </c>
      <c r="D7" s="303">
        <v>18953</v>
      </c>
      <c r="E7" s="286">
        <v>18953</v>
      </c>
      <c r="F7" s="399">
        <f>E7/D7</f>
        <v>1</v>
      </c>
    </row>
    <row r="8" spans="1:6" s="311" customFormat="1" ht="12" customHeight="1" thickBot="1">
      <c r="A8" s="263" t="s">
        <v>906</v>
      </c>
      <c r="B8" s="313" t="s">
        <v>1092</v>
      </c>
      <c r="C8" s="302">
        <v>0</v>
      </c>
      <c r="D8" s="302">
        <v>6335</v>
      </c>
      <c r="E8" s="285">
        <v>6335</v>
      </c>
      <c r="F8" s="399"/>
    </row>
    <row r="9" spans="1:6" s="311" customFormat="1" ht="12" customHeight="1" thickBot="1">
      <c r="A9" s="263" t="s">
        <v>907</v>
      </c>
      <c r="B9" s="313" t="s">
        <v>1093</v>
      </c>
      <c r="C9" s="302">
        <v>15535</v>
      </c>
      <c r="D9" s="302">
        <v>13704</v>
      </c>
      <c r="E9" s="285">
        <v>13704</v>
      </c>
      <c r="F9" s="399">
        <f>E9/D9</f>
        <v>1</v>
      </c>
    </row>
    <row r="10" spans="1:6" s="311" customFormat="1" ht="12" customHeight="1" thickBot="1">
      <c r="A10" s="263" t="s">
        <v>908</v>
      </c>
      <c r="B10" s="313" t="s">
        <v>1094</v>
      </c>
      <c r="C10" s="302">
        <v>1908</v>
      </c>
      <c r="D10" s="302">
        <v>1908</v>
      </c>
      <c r="E10" s="285">
        <v>1908</v>
      </c>
      <c r="F10" s="399">
        <f>E10/D10</f>
        <v>1</v>
      </c>
    </row>
    <row r="11" spans="1:6" s="311" customFormat="1" ht="12" customHeight="1" thickBot="1">
      <c r="A11" s="263" t="s">
        <v>941</v>
      </c>
      <c r="B11" s="313" t="s">
        <v>1095</v>
      </c>
      <c r="C11" s="302">
        <v>202</v>
      </c>
      <c r="D11" s="302">
        <v>1622</v>
      </c>
      <c r="E11" s="285">
        <v>1622</v>
      </c>
      <c r="F11" s="399">
        <f>E11/D11</f>
        <v>1</v>
      </c>
    </row>
    <row r="12" spans="1:6" s="311" customFormat="1" ht="12" customHeight="1" thickBot="1">
      <c r="A12" s="265" t="s">
        <v>909</v>
      </c>
      <c r="B12" s="314" t="s">
        <v>1096</v>
      </c>
      <c r="C12" s="304">
        <v>11614</v>
      </c>
      <c r="D12" s="304">
        <v>7847</v>
      </c>
      <c r="E12" s="287">
        <v>7847</v>
      </c>
      <c r="F12" s="399">
        <f>E12/D12</f>
        <v>1</v>
      </c>
    </row>
    <row r="13" spans="1:6" s="311" customFormat="1" ht="12" customHeight="1" thickBot="1">
      <c r="A13" s="269" t="s">
        <v>845</v>
      </c>
      <c r="B13" s="291" t="s">
        <v>1097</v>
      </c>
      <c r="C13" s="301">
        <f>C14+C15+C16+C17+C18+C19</f>
        <v>84347</v>
      </c>
      <c r="D13" s="301">
        <f>D14+D15+D16+D17+D18+D19</f>
        <v>67439</v>
      </c>
      <c r="E13" s="521">
        <f>E14+E15+E16+E17+E18+E19</f>
        <v>67439</v>
      </c>
      <c r="F13" s="520">
        <f>E13/D13</f>
        <v>1</v>
      </c>
    </row>
    <row r="14" spans="1:6" s="311" customFormat="1" ht="12" customHeight="1" thickBot="1">
      <c r="A14" s="264" t="s">
        <v>911</v>
      </c>
      <c r="B14" s="312" t="s">
        <v>1098</v>
      </c>
      <c r="C14" s="303">
        <v>0</v>
      </c>
      <c r="D14" s="303">
        <v>0</v>
      </c>
      <c r="E14" s="286">
        <v>0</v>
      </c>
      <c r="F14" s="399"/>
    </row>
    <row r="15" spans="1:6" s="311" customFormat="1" ht="12" customHeight="1" thickBot="1">
      <c r="A15" s="263" t="s">
        <v>912</v>
      </c>
      <c r="B15" s="313" t="s">
        <v>1099</v>
      </c>
      <c r="C15" s="302">
        <v>0</v>
      </c>
      <c r="D15" s="302">
        <v>0</v>
      </c>
      <c r="E15" s="285">
        <v>0</v>
      </c>
      <c r="F15" s="399"/>
    </row>
    <row r="16" spans="1:6" s="311" customFormat="1" ht="12" customHeight="1" thickBot="1">
      <c r="A16" s="263" t="s">
        <v>913</v>
      </c>
      <c r="B16" s="313" t="s">
        <v>1100</v>
      </c>
      <c r="C16" s="302">
        <v>0</v>
      </c>
      <c r="D16" s="302">
        <v>0</v>
      </c>
      <c r="E16" s="285">
        <v>0</v>
      </c>
      <c r="F16" s="399"/>
    </row>
    <row r="17" spans="1:6" s="311" customFormat="1" ht="12" customHeight="1" thickBot="1">
      <c r="A17" s="263" t="s">
        <v>914</v>
      </c>
      <c r="B17" s="313" t="s">
        <v>1102</v>
      </c>
      <c r="C17" s="302">
        <v>0</v>
      </c>
      <c r="D17" s="302">
        <v>0</v>
      </c>
      <c r="E17" s="285">
        <v>0</v>
      </c>
      <c r="F17" s="399"/>
    </row>
    <row r="18" spans="1:6" s="311" customFormat="1" ht="12" customHeight="1" thickBot="1">
      <c r="A18" s="263" t="s">
        <v>915</v>
      </c>
      <c r="B18" s="313" t="s">
        <v>1103</v>
      </c>
      <c r="C18" s="302">
        <v>84347</v>
      </c>
      <c r="D18" s="302">
        <v>67439</v>
      </c>
      <c r="E18" s="285">
        <v>67439</v>
      </c>
      <c r="F18" s="399">
        <f>E18/D18</f>
        <v>1</v>
      </c>
    </row>
    <row r="19" spans="1:6" s="311" customFormat="1" ht="12" customHeight="1" thickBot="1">
      <c r="A19" s="265" t="s">
        <v>922</v>
      </c>
      <c r="B19" s="314" t="s">
        <v>1104</v>
      </c>
      <c r="C19" s="304">
        <v>0</v>
      </c>
      <c r="D19" s="304">
        <v>0</v>
      </c>
      <c r="E19" s="287">
        <v>0</v>
      </c>
      <c r="F19" s="399"/>
    </row>
    <row r="20" spans="1:6" s="311" customFormat="1" ht="21.75" thickBot="1">
      <c r="A20" s="269" t="s">
        <v>846</v>
      </c>
      <c r="B20" s="270" t="s">
        <v>1105</v>
      </c>
      <c r="C20" s="301">
        <f>C21+C22+C23+C24+C25+C26</f>
        <v>0</v>
      </c>
      <c r="D20" s="301">
        <f>D21+D22+D23+D24+D25+D26</f>
        <v>851</v>
      </c>
      <c r="E20" s="521">
        <f>E21+E22+E23+E24+E25</f>
        <v>851</v>
      </c>
      <c r="F20" s="520">
        <v>1</v>
      </c>
    </row>
    <row r="21" spans="1:6" s="311" customFormat="1" ht="12" customHeight="1" thickBot="1">
      <c r="A21" s="264" t="s">
        <v>894</v>
      </c>
      <c r="B21" s="312" t="s">
        <v>1106</v>
      </c>
      <c r="C21" s="303">
        <v>0</v>
      </c>
      <c r="D21" s="303">
        <v>0</v>
      </c>
      <c r="E21" s="286">
        <v>0</v>
      </c>
      <c r="F21" s="399"/>
    </row>
    <row r="22" spans="1:6" s="311" customFormat="1" ht="12" customHeight="1" thickBot="1">
      <c r="A22" s="263" t="s">
        <v>895</v>
      </c>
      <c r="B22" s="313" t="s">
        <v>1107</v>
      </c>
      <c r="C22" s="302">
        <v>0</v>
      </c>
      <c r="D22" s="302">
        <v>0</v>
      </c>
      <c r="E22" s="285">
        <v>0</v>
      </c>
      <c r="F22" s="399"/>
    </row>
    <row r="23" spans="1:6" s="311" customFormat="1" ht="12" customHeight="1" thickBot="1">
      <c r="A23" s="263" t="s">
        <v>896</v>
      </c>
      <c r="B23" s="313" t="s">
        <v>1108</v>
      </c>
      <c r="C23" s="302">
        <v>0</v>
      </c>
      <c r="D23" s="302">
        <v>0</v>
      </c>
      <c r="E23" s="285">
        <v>0</v>
      </c>
      <c r="F23" s="399"/>
    </row>
    <row r="24" spans="1:6" s="311" customFormat="1" ht="12" customHeight="1" thickBot="1">
      <c r="A24" s="263" t="s">
        <v>897</v>
      </c>
      <c r="B24" s="313" t="s">
        <v>1109</v>
      </c>
      <c r="C24" s="302">
        <v>0</v>
      </c>
      <c r="D24" s="302">
        <v>0</v>
      </c>
      <c r="E24" s="285">
        <v>0</v>
      </c>
      <c r="F24" s="399"/>
    </row>
    <row r="25" spans="1:6" s="311" customFormat="1" ht="12" customHeight="1" thickBot="1">
      <c r="A25" s="263" t="s">
        <v>955</v>
      </c>
      <c r="B25" s="313" t="s">
        <v>1110</v>
      </c>
      <c r="C25" s="302">
        <v>0</v>
      </c>
      <c r="D25" s="302">
        <v>851</v>
      </c>
      <c r="E25" s="285">
        <v>851</v>
      </c>
      <c r="F25" s="399">
        <v>1</v>
      </c>
    </row>
    <row r="26" spans="1:6" s="311" customFormat="1" ht="12" customHeight="1" thickBot="1">
      <c r="A26" s="265" t="s">
        <v>956</v>
      </c>
      <c r="B26" s="293" t="s">
        <v>1111</v>
      </c>
      <c r="C26" s="304">
        <v>0</v>
      </c>
      <c r="D26" s="304"/>
      <c r="E26" s="287">
        <v>851</v>
      </c>
      <c r="F26" s="399">
        <v>1</v>
      </c>
    </row>
    <row r="27" spans="1:6" s="311" customFormat="1" ht="12" customHeight="1" thickBot="1">
      <c r="A27" s="269" t="s">
        <v>957</v>
      </c>
      <c r="B27" s="270" t="s">
        <v>1112</v>
      </c>
      <c r="C27" s="307">
        <f>C28+C32+C31+C33</f>
        <v>23997</v>
      </c>
      <c r="D27" s="307">
        <f>D28+D32+D31+D33</f>
        <v>31410</v>
      </c>
      <c r="E27" s="524">
        <f>E28+E32+E31+E33</f>
        <v>29544</v>
      </c>
      <c r="F27" s="520">
        <f t="shared" ref="F27:F40" si="0">E27/D27</f>
        <v>0.94059216809933144</v>
      </c>
    </row>
    <row r="28" spans="1:6" s="311" customFormat="1" ht="12" customHeight="1" thickBot="1">
      <c r="A28" s="264" t="s">
        <v>1113</v>
      </c>
      <c r="B28" s="312" t="s">
        <v>1114</v>
      </c>
      <c r="C28" s="321">
        <f>C29+C30</f>
        <v>19400</v>
      </c>
      <c r="D28" s="321">
        <f>D29+D30</f>
        <v>26520</v>
      </c>
      <c r="E28" s="525">
        <f>E29+E30</f>
        <v>25275</v>
      </c>
      <c r="F28" s="520">
        <f t="shared" si="0"/>
        <v>0.95305429864253388</v>
      </c>
    </row>
    <row r="29" spans="1:6" s="311" customFormat="1" ht="12" customHeight="1" thickBot="1">
      <c r="A29" s="263" t="s">
        <v>1115</v>
      </c>
      <c r="B29" s="313" t="s">
        <v>1116</v>
      </c>
      <c r="C29" s="302">
        <v>4400</v>
      </c>
      <c r="D29" s="302">
        <v>4599</v>
      </c>
      <c r="E29" s="285">
        <v>4398</v>
      </c>
      <c r="F29" s="399">
        <f t="shared" si="0"/>
        <v>0.95629484670580556</v>
      </c>
    </row>
    <row r="30" spans="1:6" s="311" customFormat="1" ht="12" customHeight="1" thickBot="1">
      <c r="A30" s="263" t="s">
        <v>1117</v>
      </c>
      <c r="B30" s="313" t="s">
        <v>1118</v>
      </c>
      <c r="C30" s="302">
        <v>15000</v>
      </c>
      <c r="D30" s="302">
        <v>21921</v>
      </c>
      <c r="E30" s="285">
        <v>20877</v>
      </c>
      <c r="F30" s="399">
        <f t="shared" si="0"/>
        <v>0.95237443547283429</v>
      </c>
    </row>
    <row r="31" spans="1:6" s="311" customFormat="1" ht="12" customHeight="1" thickBot="1">
      <c r="A31" s="263" t="s">
        <v>1119</v>
      </c>
      <c r="B31" s="313" t="s">
        <v>1120</v>
      </c>
      <c r="C31" s="302">
        <v>4400</v>
      </c>
      <c r="D31" s="302">
        <v>4594</v>
      </c>
      <c r="E31" s="285">
        <v>4065</v>
      </c>
      <c r="F31" s="399">
        <f t="shared" si="0"/>
        <v>0.8848498040922943</v>
      </c>
    </row>
    <row r="32" spans="1:6" s="311" customFormat="1" ht="12" customHeight="1" thickBot="1">
      <c r="A32" s="263" t="s">
        <v>1121</v>
      </c>
      <c r="B32" s="313" t="s">
        <v>1122</v>
      </c>
      <c r="C32" s="302"/>
      <c r="D32" s="302"/>
      <c r="E32" s="285">
        <v>4</v>
      </c>
      <c r="F32" s="399"/>
    </row>
    <row r="33" spans="1:6" s="311" customFormat="1" ht="12" customHeight="1" thickBot="1">
      <c r="A33" s="265" t="s">
        <v>1123</v>
      </c>
      <c r="B33" s="293" t="s">
        <v>1124</v>
      </c>
      <c r="C33" s="304">
        <v>197</v>
      </c>
      <c r="D33" s="304">
        <v>296</v>
      </c>
      <c r="E33" s="287">
        <v>200</v>
      </c>
      <c r="F33" s="399">
        <f t="shared" si="0"/>
        <v>0.67567567567567566</v>
      </c>
    </row>
    <row r="34" spans="1:6" s="311" customFormat="1" ht="12" customHeight="1" thickBot="1">
      <c r="A34" s="269" t="s">
        <v>848</v>
      </c>
      <c r="B34" s="270" t="s">
        <v>1125</v>
      </c>
      <c r="C34" s="301">
        <f>C35+C36+C37+C38+C39+C40+C41+C42+C43+C44</f>
        <v>23847</v>
      </c>
      <c r="D34" s="301">
        <f>D35+D36+D37+D38+D39+D40+D42+D43+D44+D41</f>
        <v>31018</v>
      </c>
      <c r="E34" s="521">
        <f>E35+E36+E37+E38+E39+E40+E41+E42+E43+E44</f>
        <v>26883</v>
      </c>
      <c r="F34" s="520">
        <f t="shared" si="0"/>
        <v>0.86669030885292409</v>
      </c>
    </row>
    <row r="35" spans="1:6" s="311" customFormat="1" ht="12" customHeight="1" thickBot="1">
      <c r="A35" s="264" t="s">
        <v>898</v>
      </c>
      <c r="B35" s="312" t="s">
        <v>1126</v>
      </c>
      <c r="C35" s="303">
        <v>140</v>
      </c>
      <c r="D35" s="303">
        <v>330</v>
      </c>
      <c r="E35" s="286">
        <v>330</v>
      </c>
      <c r="F35" s="399">
        <f t="shared" si="0"/>
        <v>1</v>
      </c>
    </row>
    <row r="36" spans="1:6" s="311" customFormat="1" ht="12" customHeight="1" thickBot="1">
      <c r="A36" s="263" t="s">
        <v>899</v>
      </c>
      <c r="B36" s="313" t="s">
        <v>1127</v>
      </c>
      <c r="C36" s="302">
        <v>1159</v>
      </c>
      <c r="D36" s="302">
        <v>9538</v>
      </c>
      <c r="E36" s="285">
        <v>8260</v>
      </c>
      <c r="F36" s="399">
        <f t="shared" si="0"/>
        <v>0.8660096456280143</v>
      </c>
    </row>
    <row r="37" spans="1:6" s="311" customFormat="1" ht="12" customHeight="1" thickBot="1">
      <c r="A37" s="263" t="s">
        <v>900</v>
      </c>
      <c r="B37" s="313" t="s">
        <v>1128</v>
      </c>
      <c r="C37" s="302">
        <v>2700</v>
      </c>
      <c r="D37" s="302">
        <v>3071</v>
      </c>
      <c r="E37" s="285">
        <v>1885</v>
      </c>
      <c r="F37" s="399">
        <f t="shared" si="0"/>
        <v>0.61380657766199931</v>
      </c>
    </row>
    <row r="38" spans="1:6" s="311" customFormat="1" ht="12" customHeight="1" thickBot="1">
      <c r="A38" s="263" t="s">
        <v>959</v>
      </c>
      <c r="B38" s="313" t="s">
        <v>1129</v>
      </c>
      <c r="C38" s="302">
        <v>8636</v>
      </c>
      <c r="D38" s="302">
        <v>7199</v>
      </c>
      <c r="E38" s="285">
        <v>6868</v>
      </c>
      <c r="F38" s="399">
        <f t="shared" si="0"/>
        <v>0.95402139185998058</v>
      </c>
    </row>
    <row r="39" spans="1:6" s="311" customFormat="1" ht="12" customHeight="1" thickBot="1">
      <c r="A39" s="263" t="s">
        <v>960</v>
      </c>
      <c r="B39" s="313" t="s">
        <v>1130</v>
      </c>
      <c r="C39" s="302">
        <v>7469</v>
      </c>
      <c r="D39" s="302">
        <v>4022</v>
      </c>
      <c r="E39" s="285">
        <v>3981</v>
      </c>
      <c r="F39" s="399">
        <f t="shared" si="0"/>
        <v>0.98980606663351567</v>
      </c>
    </row>
    <row r="40" spans="1:6" s="311" customFormat="1" ht="12" customHeight="1" thickBot="1">
      <c r="A40" s="263" t="s">
        <v>961</v>
      </c>
      <c r="B40" s="313" t="s">
        <v>1131</v>
      </c>
      <c r="C40" s="302">
        <v>3166</v>
      </c>
      <c r="D40" s="302">
        <v>4178</v>
      </c>
      <c r="E40" s="285">
        <v>3455</v>
      </c>
      <c r="F40" s="399">
        <f t="shared" si="0"/>
        <v>0.82695069411201527</v>
      </c>
    </row>
    <row r="41" spans="1:6" s="311" customFormat="1" ht="12" customHeight="1" thickBot="1">
      <c r="A41" s="263" t="s">
        <v>962</v>
      </c>
      <c r="B41" s="313" t="s">
        <v>1132</v>
      </c>
      <c r="C41" s="302">
        <v>577</v>
      </c>
      <c r="D41" s="302">
        <v>2159</v>
      </c>
      <c r="E41" s="285">
        <v>1957</v>
      </c>
      <c r="F41" s="399">
        <v>1</v>
      </c>
    </row>
    <row r="42" spans="1:6" s="311" customFormat="1" ht="12" customHeight="1" thickBot="1">
      <c r="A42" s="263" t="s">
        <v>963</v>
      </c>
      <c r="B42" s="313" t="s">
        <v>1133</v>
      </c>
      <c r="C42" s="302">
        <v>0</v>
      </c>
      <c r="D42" s="302">
        <v>2</v>
      </c>
      <c r="E42" s="285">
        <v>5</v>
      </c>
      <c r="F42" s="399">
        <f>E42/D42</f>
        <v>2.5</v>
      </c>
    </row>
    <row r="43" spans="1:6" s="311" customFormat="1" ht="12" customHeight="1" thickBot="1">
      <c r="A43" s="263" t="s">
        <v>1134</v>
      </c>
      <c r="B43" s="313" t="s">
        <v>1135</v>
      </c>
      <c r="C43" s="305">
        <v>0</v>
      </c>
      <c r="D43" s="305">
        <v>0</v>
      </c>
      <c r="E43" s="288">
        <v>0</v>
      </c>
      <c r="F43" s="399">
        <v>1</v>
      </c>
    </row>
    <row r="44" spans="1:6" s="311" customFormat="1" ht="12" customHeight="1" thickBot="1">
      <c r="A44" s="265" t="s">
        <v>1136</v>
      </c>
      <c r="B44" s="314" t="s">
        <v>1137</v>
      </c>
      <c r="C44" s="306">
        <v>0</v>
      </c>
      <c r="D44" s="306">
        <v>519</v>
      </c>
      <c r="E44" s="289">
        <v>142</v>
      </c>
      <c r="F44" s="399">
        <f>E44/D44</f>
        <v>0.27360308285163776</v>
      </c>
    </row>
    <row r="45" spans="1:6" s="311" customFormat="1" ht="12" customHeight="1" thickBot="1">
      <c r="A45" s="269" t="s">
        <v>849</v>
      </c>
      <c r="B45" s="270" t="s">
        <v>1138</v>
      </c>
      <c r="C45" s="301">
        <f>C46+C47+C48+C49+C50</f>
        <v>0</v>
      </c>
      <c r="D45" s="301">
        <v>0</v>
      </c>
      <c r="E45" s="284">
        <v>0</v>
      </c>
      <c r="F45" s="399"/>
    </row>
    <row r="46" spans="1:6" s="311" customFormat="1" ht="12" customHeight="1" thickBot="1">
      <c r="A46" s="264" t="s">
        <v>901</v>
      </c>
      <c r="B46" s="312" t="s">
        <v>1139</v>
      </c>
      <c r="C46" s="323">
        <v>0</v>
      </c>
      <c r="D46" s="323">
        <v>0</v>
      </c>
      <c r="E46" s="290">
        <v>0</v>
      </c>
      <c r="F46" s="399"/>
    </row>
    <row r="47" spans="1:6" s="311" customFormat="1" ht="12" customHeight="1" thickBot="1">
      <c r="A47" s="263" t="s">
        <v>902</v>
      </c>
      <c r="B47" s="313" t="s">
        <v>1140</v>
      </c>
      <c r="C47" s="305">
        <v>0</v>
      </c>
      <c r="D47" s="305">
        <v>0</v>
      </c>
      <c r="E47" s="288">
        <v>0</v>
      </c>
      <c r="F47" s="399"/>
    </row>
    <row r="48" spans="1:6" s="311" customFormat="1" ht="12" customHeight="1" thickBot="1">
      <c r="A48" s="263" t="s">
        <v>1141</v>
      </c>
      <c r="B48" s="313" t="s">
        <v>1142</v>
      </c>
      <c r="C48" s="305">
        <v>0</v>
      </c>
      <c r="D48" s="305">
        <v>0</v>
      </c>
      <c r="E48" s="288">
        <v>0</v>
      </c>
      <c r="F48" s="399"/>
    </row>
    <row r="49" spans="1:6" s="311" customFormat="1" ht="12" customHeight="1" thickBot="1">
      <c r="A49" s="263" t="s">
        <v>1143</v>
      </c>
      <c r="B49" s="313" t="s">
        <v>1144</v>
      </c>
      <c r="C49" s="305">
        <v>0</v>
      </c>
      <c r="D49" s="305">
        <v>0</v>
      </c>
      <c r="E49" s="288">
        <v>0</v>
      </c>
      <c r="F49" s="399"/>
    </row>
    <row r="50" spans="1:6" s="311" customFormat="1" ht="12" customHeight="1" thickBot="1">
      <c r="A50" s="265" t="s">
        <v>1145</v>
      </c>
      <c r="B50" s="314" t="s">
        <v>1146</v>
      </c>
      <c r="C50" s="306">
        <v>0</v>
      </c>
      <c r="D50" s="306">
        <v>0</v>
      </c>
      <c r="E50" s="289">
        <v>0</v>
      </c>
      <c r="F50" s="399"/>
    </row>
    <row r="51" spans="1:6" s="311" customFormat="1" ht="17.25" customHeight="1" thickBot="1">
      <c r="A51" s="269" t="s">
        <v>964</v>
      </c>
      <c r="B51" s="270" t="s">
        <v>1147</v>
      </c>
      <c r="C51" s="301">
        <f>C52+C53+C54+C55</f>
        <v>0</v>
      </c>
      <c r="D51" s="301">
        <f>D52+D53+D54+D55</f>
        <v>9840</v>
      </c>
      <c r="E51" s="521">
        <f>E52+E53+E54+E55</f>
        <v>240</v>
      </c>
      <c r="F51" s="520">
        <f>E51/D51</f>
        <v>2.4390243902439025E-2</v>
      </c>
    </row>
    <row r="52" spans="1:6" s="311" customFormat="1" ht="12" customHeight="1" thickBot="1">
      <c r="A52" s="264" t="s">
        <v>903</v>
      </c>
      <c r="B52" s="312" t="s">
        <v>1148</v>
      </c>
      <c r="C52" s="303">
        <v>0</v>
      </c>
      <c r="D52" s="303">
        <v>0</v>
      </c>
      <c r="E52" s="286">
        <v>0</v>
      </c>
      <c r="F52" s="399"/>
    </row>
    <row r="53" spans="1:6" s="311" customFormat="1" ht="23.25" customHeight="1" thickBot="1">
      <c r="A53" s="263" t="s">
        <v>904</v>
      </c>
      <c r="B53" s="313" t="s">
        <v>1149</v>
      </c>
      <c r="C53" s="302"/>
      <c r="D53" s="302">
        <v>9600</v>
      </c>
      <c r="E53" s="285"/>
      <c r="F53" s="399">
        <f>E53/D53</f>
        <v>0</v>
      </c>
    </row>
    <row r="54" spans="1:6" s="311" customFormat="1" ht="12" customHeight="1" thickBot="1">
      <c r="A54" s="263" t="s">
        <v>1150</v>
      </c>
      <c r="B54" s="313" t="s">
        <v>1151</v>
      </c>
      <c r="C54" s="302">
        <v>0</v>
      </c>
      <c r="D54" s="302">
        <v>240</v>
      </c>
      <c r="E54" s="285">
        <v>240</v>
      </c>
      <c r="F54" s="399">
        <f>E54/D54</f>
        <v>1</v>
      </c>
    </row>
    <row r="55" spans="1:6" s="311" customFormat="1" ht="12" customHeight="1" thickBot="1">
      <c r="A55" s="265" t="s">
        <v>1152</v>
      </c>
      <c r="B55" s="314" t="s">
        <v>1153</v>
      </c>
      <c r="C55" s="304">
        <v>0</v>
      </c>
      <c r="D55" s="304">
        <v>0</v>
      </c>
      <c r="E55" s="287">
        <v>0</v>
      </c>
      <c r="F55" s="399"/>
    </row>
    <row r="56" spans="1:6" s="311" customFormat="1" ht="12" customHeight="1" thickBot="1">
      <c r="A56" s="269" t="s">
        <v>851</v>
      </c>
      <c r="B56" s="291" t="s">
        <v>1154</v>
      </c>
      <c r="C56" s="301">
        <f>C57+C58+C59+C60</f>
        <v>0</v>
      </c>
      <c r="D56" s="301">
        <f>D57+D58+D59+D60</f>
        <v>750</v>
      </c>
      <c r="E56" s="521">
        <f>E57+E58+E59+E60</f>
        <v>89</v>
      </c>
      <c r="F56" s="520">
        <f>E56/D56</f>
        <v>0.11866666666666667</v>
      </c>
    </row>
    <row r="57" spans="1:6" s="311" customFormat="1" ht="12" customHeight="1" thickBot="1">
      <c r="A57" s="264" t="s">
        <v>965</v>
      </c>
      <c r="B57" s="312" t="s">
        <v>1155</v>
      </c>
      <c r="C57" s="305">
        <v>0</v>
      </c>
      <c r="D57" s="305">
        <v>0</v>
      </c>
      <c r="E57" s="288">
        <v>0</v>
      </c>
      <c r="F57" s="399"/>
    </row>
    <row r="58" spans="1:6" s="311" customFormat="1" ht="24.75" customHeight="1" thickBot="1">
      <c r="A58" s="263" t="s">
        <v>966</v>
      </c>
      <c r="B58" s="313" t="s">
        <v>1156</v>
      </c>
      <c r="C58" s="305">
        <v>0</v>
      </c>
      <c r="D58" s="305">
        <v>750</v>
      </c>
      <c r="E58" s="288">
        <v>89</v>
      </c>
      <c r="F58" s="399"/>
    </row>
    <row r="59" spans="1:6" s="311" customFormat="1" ht="12" customHeight="1" thickBot="1">
      <c r="A59" s="263" t="s">
        <v>991</v>
      </c>
      <c r="B59" s="313" t="s">
        <v>1157</v>
      </c>
      <c r="C59" s="305"/>
      <c r="D59" s="305"/>
      <c r="E59" s="288"/>
      <c r="F59" s="399"/>
    </row>
    <row r="60" spans="1:6" s="311" customFormat="1" ht="12" customHeight="1" thickBot="1">
      <c r="A60" s="265" t="s">
        <v>1158</v>
      </c>
      <c r="B60" s="314" t="s">
        <v>1159</v>
      </c>
      <c r="C60" s="305">
        <v>0</v>
      </c>
      <c r="D60" s="305"/>
      <c r="E60" s="288"/>
      <c r="F60" s="399"/>
    </row>
    <row r="61" spans="1:6" s="311" customFormat="1" ht="12" customHeight="1" thickBot="1">
      <c r="A61" s="269" t="s">
        <v>852</v>
      </c>
      <c r="B61" s="270" t="s">
        <v>1160</v>
      </c>
      <c r="C61" s="307">
        <f>C56+C51+C34+C27+C20+C13+C6</f>
        <v>180315</v>
      </c>
      <c r="D61" s="307">
        <f>D56+D51+D34+D27+D20+D13+D6</f>
        <v>191677</v>
      </c>
      <c r="E61" s="524">
        <f>E56+E51+E34+E27+E20+E13+E6</f>
        <v>175415</v>
      </c>
      <c r="F61" s="520">
        <f>E61/D61</f>
        <v>0.91515935662599057</v>
      </c>
    </row>
    <row r="62" spans="1:6" s="311" customFormat="1" ht="12" customHeight="1" thickBot="1">
      <c r="A62" s="324" t="s">
        <v>1161</v>
      </c>
      <c r="B62" s="291" t="s">
        <v>1162</v>
      </c>
      <c r="C62" s="301"/>
      <c r="D62" s="301">
        <v>0</v>
      </c>
      <c r="E62" s="284">
        <v>0</v>
      </c>
      <c r="F62" s="399">
        <v>0</v>
      </c>
    </row>
    <row r="63" spans="1:6" s="311" customFormat="1" ht="12" customHeight="1" thickBot="1">
      <c r="A63" s="264" t="s">
        <v>1163</v>
      </c>
      <c r="B63" s="312" t="s">
        <v>1164</v>
      </c>
      <c r="C63" s="305">
        <v>0</v>
      </c>
      <c r="D63" s="305">
        <v>0</v>
      </c>
      <c r="E63" s="288">
        <v>0</v>
      </c>
      <c r="F63" s="399"/>
    </row>
    <row r="64" spans="1:6" s="311" customFormat="1" ht="12" customHeight="1" thickBot="1">
      <c r="A64" s="263" t="s">
        <v>1165</v>
      </c>
      <c r="B64" s="313" t="s">
        <v>1166</v>
      </c>
      <c r="C64" s="305">
        <v>0</v>
      </c>
      <c r="D64" s="305">
        <v>0</v>
      </c>
      <c r="E64" s="288">
        <v>0</v>
      </c>
      <c r="F64" s="399"/>
    </row>
    <row r="65" spans="1:6" s="311" customFormat="1" ht="12" customHeight="1" thickBot="1">
      <c r="A65" s="265" t="s">
        <v>1167</v>
      </c>
      <c r="B65" s="251" t="s">
        <v>1211</v>
      </c>
      <c r="C65" s="305"/>
      <c r="D65" s="305">
        <v>0</v>
      </c>
      <c r="E65" s="288">
        <v>0</v>
      </c>
      <c r="F65" s="399"/>
    </row>
    <row r="66" spans="1:6" s="311" customFormat="1" ht="12" customHeight="1" thickBot="1">
      <c r="A66" s="324" t="s">
        <v>1168</v>
      </c>
      <c r="B66" s="291" t="s">
        <v>1169</v>
      </c>
      <c r="C66" s="301">
        <v>0</v>
      </c>
      <c r="D66" s="301">
        <v>0</v>
      </c>
      <c r="E66" s="284">
        <v>0</v>
      </c>
      <c r="F66" s="399"/>
    </row>
    <row r="67" spans="1:6" s="311" customFormat="1" ht="13.5" customHeight="1" thickBot="1">
      <c r="A67" s="264" t="s">
        <v>942</v>
      </c>
      <c r="B67" s="312" t="s">
        <v>1170</v>
      </c>
      <c r="C67" s="305">
        <v>0</v>
      </c>
      <c r="D67" s="305">
        <v>0</v>
      </c>
      <c r="E67" s="288">
        <v>0</v>
      </c>
      <c r="F67" s="399"/>
    </row>
    <row r="68" spans="1:6" s="311" customFormat="1" ht="12" customHeight="1" thickBot="1">
      <c r="A68" s="263" t="s">
        <v>943</v>
      </c>
      <c r="B68" s="313" t="s">
        <v>1171</v>
      </c>
      <c r="C68" s="305">
        <v>0</v>
      </c>
      <c r="D68" s="305">
        <v>0</v>
      </c>
      <c r="E68" s="288">
        <v>0</v>
      </c>
      <c r="F68" s="399"/>
    </row>
    <row r="69" spans="1:6" s="311" customFormat="1" ht="12" customHeight="1" thickBot="1">
      <c r="A69" s="263" t="s">
        <v>1172</v>
      </c>
      <c r="B69" s="313" t="s">
        <v>1173</v>
      </c>
      <c r="C69" s="305">
        <v>0</v>
      </c>
      <c r="D69" s="305">
        <v>0</v>
      </c>
      <c r="E69" s="288">
        <v>0</v>
      </c>
      <c r="F69" s="399"/>
    </row>
    <row r="70" spans="1:6" s="311" customFormat="1" ht="12" customHeight="1" thickBot="1">
      <c r="A70" s="265" t="s">
        <v>1174</v>
      </c>
      <c r="B70" s="314" t="s">
        <v>1175</v>
      </c>
      <c r="C70" s="305">
        <v>0</v>
      </c>
      <c r="D70" s="305">
        <v>0</v>
      </c>
      <c r="E70" s="288">
        <v>0</v>
      </c>
      <c r="F70" s="399"/>
    </row>
    <row r="71" spans="1:6" s="311" customFormat="1" ht="12" customHeight="1" thickBot="1">
      <c r="A71" s="324" t="s">
        <v>1176</v>
      </c>
      <c r="B71" s="291" t="s">
        <v>1177</v>
      </c>
      <c r="C71" s="301">
        <v>0</v>
      </c>
      <c r="D71" s="301">
        <v>12894</v>
      </c>
      <c r="E71" s="284">
        <v>12894</v>
      </c>
      <c r="F71" s="399">
        <f>E71/D71</f>
        <v>1</v>
      </c>
    </row>
    <row r="72" spans="1:6" s="311" customFormat="1" ht="12" customHeight="1" thickBot="1">
      <c r="A72" s="264" t="s">
        <v>1178</v>
      </c>
      <c r="B72" s="312" t="s">
        <v>1179</v>
      </c>
      <c r="C72" s="305">
        <v>0</v>
      </c>
      <c r="D72" s="305">
        <v>12894</v>
      </c>
      <c r="E72" s="288">
        <v>12894</v>
      </c>
      <c r="F72" s="399">
        <f>E72/D72</f>
        <v>1</v>
      </c>
    </row>
    <row r="73" spans="1:6" s="311" customFormat="1" ht="12" customHeight="1" thickBot="1">
      <c r="A73" s="265" t="s">
        <v>1180</v>
      </c>
      <c r="B73" s="314" t="s">
        <v>1181</v>
      </c>
      <c r="C73" s="305">
        <v>0</v>
      </c>
      <c r="D73" s="305">
        <v>0</v>
      </c>
      <c r="E73" s="288">
        <v>0</v>
      </c>
      <c r="F73" s="399"/>
    </row>
    <row r="74" spans="1:6" s="311" customFormat="1" ht="12" customHeight="1" thickBot="1">
      <c r="A74" s="324" t="s">
        <v>1182</v>
      </c>
      <c r="B74" s="291" t="s">
        <v>1183</v>
      </c>
      <c r="C74" s="301">
        <v>0</v>
      </c>
      <c r="D74" s="301">
        <v>2194</v>
      </c>
      <c r="E74" s="284">
        <v>2194</v>
      </c>
      <c r="F74" s="399">
        <v>1</v>
      </c>
    </row>
    <row r="75" spans="1:6" s="311" customFormat="1" ht="12" customHeight="1" thickBot="1">
      <c r="A75" s="264" t="s">
        <v>1184</v>
      </c>
      <c r="B75" s="312" t="s">
        <v>1185</v>
      </c>
      <c r="C75" s="305">
        <v>0</v>
      </c>
      <c r="D75" s="305">
        <v>2194</v>
      </c>
      <c r="E75" s="288">
        <v>2194</v>
      </c>
      <c r="F75" s="399"/>
    </row>
    <row r="76" spans="1:6" s="311" customFormat="1" ht="12" customHeight="1" thickBot="1">
      <c r="A76" s="263" t="s">
        <v>1186</v>
      </c>
      <c r="B76" s="313" t="s">
        <v>1187</v>
      </c>
      <c r="C76" s="305">
        <v>0</v>
      </c>
      <c r="D76" s="305"/>
      <c r="E76" s="288"/>
      <c r="F76" s="399"/>
    </row>
    <row r="77" spans="1:6" s="311" customFormat="1" ht="12" customHeight="1" thickBot="1">
      <c r="A77" s="265" t="s">
        <v>1188</v>
      </c>
      <c r="B77" s="293" t="s">
        <v>1189</v>
      </c>
      <c r="C77" s="305">
        <v>0</v>
      </c>
      <c r="D77" s="305">
        <v>0</v>
      </c>
      <c r="E77" s="288">
        <v>0</v>
      </c>
      <c r="F77" s="399"/>
    </row>
    <row r="78" spans="1:6" s="311" customFormat="1" ht="12" customHeight="1" thickBot="1">
      <c r="A78" s="324" t="s">
        <v>1190</v>
      </c>
      <c r="B78" s="291" t="s">
        <v>1191</v>
      </c>
      <c r="C78" s="301">
        <v>0</v>
      </c>
      <c r="D78" s="301">
        <v>0</v>
      </c>
      <c r="E78" s="284">
        <v>0</v>
      </c>
      <c r="F78" s="399"/>
    </row>
    <row r="79" spans="1:6" s="311" customFormat="1" ht="12" customHeight="1" thickBot="1">
      <c r="A79" s="315" t="s">
        <v>1192</v>
      </c>
      <c r="B79" s="312" t="s">
        <v>1193</v>
      </c>
      <c r="C79" s="305">
        <v>0</v>
      </c>
      <c r="D79" s="305">
        <v>0</v>
      </c>
      <c r="E79" s="288">
        <v>0</v>
      </c>
      <c r="F79" s="399"/>
    </row>
    <row r="80" spans="1:6" s="311" customFormat="1" ht="12" customHeight="1" thickBot="1">
      <c r="A80" s="316" t="s">
        <v>1194</v>
      </c>
      <c r="B80" s="313" t="s">
        <v>1195</v>
      </c>
      <c r="C80" s="305">
        <v>0</v>
      </c>
      <c r="D80" s="305">
        <v>0</v>
      </c>
      <c r="E80" s="288">
        <v>0</v>
      </c>
      <c r="F80" s="399"/>
    </row>
    <row r="81" spans="1:6" s="311" customFormat="1" ht="12" customHeight="1" thickBot="1">
      <c r="A81" s="316" t="s">
        <v>1196</v>
      </c>
      <c r="B81" s="313" t="s">
        <v>1197</v>
      </c>
      <c r="C81" s="305">
        <v>0</v>
      </c>
      <c r="D81" s="305">
        <v>0</v>
      </c>
      <c r="E81" s="288">
        <v>0</v>
      </c>
      <c r="F81" s="399"/>
    </row>
    <row r="82" spans="1:6" s="311" customFormat="1" ht="12" customHeight="1" thickBot="1">
      <c r="A82" s="325" t="s">
        <v>1198</v>
      </c>
      <c r="B82" s="293" t="s">
        <v>1199</v>
      </c>
      <c r="C82" s="305">
        <v>0</v>
      </c>
      <c r="D82" s="305">
        <v>0</v>
      </c>
      <c r="E82" s="288">
        <v>0</v>
      </c>
      <c r="F82" s="399"/>
    </row>
    <row r="83" spans="1:6" s="311" customFormat="1" ht="12" customHeight="1" thickBot="1">
      <c r="A83" s="324" t="s">
        <v>1200</v>
      </c>
      <c r="B83" s="291" t="s">
        <v>1201</v>
      </c>
      <c r="C83" s="327">
        <v>0</v>
      </c>
      <c r="D83" s="327">
        <v>0</v>
      </c>
      <c r="E83" s="328">
        <v>0</v>
      </c>
      <c r="F83" s="399"/>
    </row>
    <row r="84" spans="1:6" s="311" customFormat="1" ht="13.5" thickBot="1">
      <c r="A84" s="324" t="s">
        <v>1202</v>
      </c>
      <c r="B84" s="249" t="s">
        <v>1203</v>
      </c>
      <c r="C84" s="307">
        <f>C62+C66+C71+C74+C78+C83</f>
        <v>0</v>
      </c>
      <c r="D84" s="307">
        <f>D62+D66+D71+D74+D78+D83</f>
        <v>15088</v>
      </c>
      <c r="E84" s="524">
        <f>E62+E66+E71+E74+E78+E83</f>
        <v>15088</v>
      </c>
      <c r="F84" s="520">
        <f>E84/D84</f>
        <v>1</v>
      </c>
    </row>
    <row r="85" spans="1:6" s="311" customFormat="1" ht="21.75" thickBot="1">
      <c r="A85" s="326" t="s">
        <v>1204</v>
      </c>
      <c r="B85" s="252" t="s">
        <v>1205</v>
      </c>
      <c r="C85" s="307">
        <f>C84+C61</f>
        <v>180315</v>
      </c>
      <c r="D85" s="307">
        <f>D84+D61</f>
        <v>206765</v>
      </c>
      <c r="E85" s="524">
        <f>E84+E61</f>
        <v>190503</v>
      </c>
      <c r="F85" s="520">
        <f>E85/D85</f>
        <v>0.92135032524847049</v>
      </c>
    </row>
    <row r="86" spans="1:6" s="311" customFormat="1" ht="12" customHeight="1">
      <c r="A86" s="247"/>
      <c r="B86" s="247"/>
      <c r="C86" s="248"/>
      <c r="D86" s="248"/>
      <c r="E86" s="248"/>
      <c r="F86" s="248"/>
    </row>
    <row r="87" spans="1:6" ht="16.5" customHeight="1">
      <c r="A87" s="1161" t="s">
        <v>873</v>
      </c>
      <c r="B87" s="1161"/>
      <c r="C87" s="1161"/>
      <c r="D87" s="1161"/>
      <c r="E87" s="1161"/>
      <c r="F87" s="309"/>
    </row>
    <row r="88" spans="1:6" s="317" customFormat="1" ht="16.5" customHeight="1" thickBot="1">
      <c r="A88" s="38" t="s">
        <v>946</v>
      </c>
      <c r="B88" s="38"/>
      <c r="C88" s="278"/>
      <c r="D88" s="278"/>
      <c r="E88" s="278" t="s">
        <v>990</v>
      </c>
      <c r="F88" s="278" t="s">
        <v>990</v>
      </c>
    </row>
    <row r="89" spans="1:6" s="317" customFormat="1" ht="16.5" customHeight="1">
      <c r="A89" s="1167" t="s">
        <v>893</v>
      </c>
      <c r="B89" s="1164" t="s">
        <v>1011</v>
      </c>
      <c r="C89" s="1162" t="str">
        <f>+C3</f>
        <v>2015.év</v>
      </c>
      <c r="D89" s="1162"/>
      <c r="E89" s="1163"/>
      <c r="F89" s="522"/>
    </row>
    <row r="90" spans="1:6" ht="38.1" customHeight="1" thickBot="1">
      <c r="A90" s="1168"/>
      <c r="B90" s="1165"/>
      <c r="C90" s="39" t="s">
        <v>1012</v>
      </c>
      <c r="D90" s="39" t="s">
        <v>1017</v>
      </c>
      <c r="E90" s="40" t="s">
        <v>1018</v>
      </c>
      <c r="F90" s="523" t="s">
        <v>21</v>
      </c>
    </row>
    <row r="91" spans="1:6" s="310" customFormat="1" ht="12" customHeight="1" thickBot="1">
      <c r="A91" s="274" t="s">
        <v>1206</v>
      </c>
      <c r="B91" s="275" t="s">
        <v>1207</v>
      </c>
      <c r="C91" s="275" t="s">
        <v>1208</v>
      </c>
      <c r="D91" s="275" t="s">
        <v>1209</v>
      </c>
      <c r="E91" s="276" t="s">
        <v>1210</v>
      </c>
      <c r="F91" s="276" t="s">
        <v>1210</v>
      </c>
    </row>
    <row r="92" spans="1:6" ht="12" customHeight="1" thickBot="1">
      <c r="A92" s="271" t="s">
        <v>844</v>
      </c>
      <c r="B92" s="273" t="s">
        <v>1212</v>
      </c>
      <c r="C92" s="300">
        <f>C93+C94+C95+C96+C97</f>
        <v>179714</v>
      </c>
      <c r="D92" s="300">
        <f>D93+D94+D95+D96+D97</f>
        <v>189948</v>
      </c>
      <c r="E92" s="526">
        <f>E93+E94+E95+E96+E97</f>
        <v>162183</v>
      </c>
      <c r="F92" s="520">
        <f t="shared" ref="F92:F98" si="1">E92/D92</f>
        <v>0.85382841619811733</v>
      </c>
    </row>
    <row r="93" spans="1:6" ht="12" customHeight="1" thickBot="1">
      <c r="A93" s="266" t="s">
        <v>905</v>
      </c>
      <c r="B93" s="259" t="s">
        <v>874</v>
      </c>
      <c r="C93" s="89">
        <v>91174</v>
      </c>
      <c r="D93" s="89">
        <v>90316</v>
      </c>
      <c r="E93" s="255">
        <v>77365</v>
      </c>
      <c r="F93" s="400">
        <f t="shared" si="1"/>
        <v>0.85660348111076667</v>
      </c>
    </row>
    <row r="94" spans="1:6" ht="12" customHeight="1" thickBot="1">
      <c r="A94" s="263" t="s">
        <v>906</v>
      </c>
      <c r="B94" s="257" t="s">
        <v>967</v>
      </c>
      <c r="C94" s="302">
        <v>17036</v>
      </c>
      <c r="D94" s="302">
        <v>16915</v>
      </c>
      <c r="E94" s="285">
        <v>14248</v>
      </c>
      <c r="F94" s="400">
        <f t="shared" si="1"/>
        <v>0.8423292935264558</v>
      </c>
    </row>
    <row r="95" spans="1:6" ht="12" customHeight="1" thickBot="1">
      <c r="A95" s="263" t="s">
        <v>907</v>
      </c>
      <c r="B95" s="257" t="s">
        <v>934</v>
      </c>
      <c r="C95" s="304">
        <v>51303</v>
      </c>
      <c r="D95" s="304">
        <v>58918</v>
      </c>
      <c r="E95" s="287">
        <v>48791</v>
      </c>
      <c r="F95" s="400">
        <f t="shared" si="1"/>
        <v>0.82811704402729214</v>
      </c>
    </row>
    <row r="96" spans="1:6" ht="12" customHeight="1" thickBot="1">
      <c r="A96" s="263" t="s">
        <v>908</v>
      </c>
      <c r="B96" s="260" t="s">
        <v>968</v>
      </c>
      <c r="C96" s="304">
        <v>6332</v>
      </c>
      <c r="D96" s="304">
        <v>10053</v>
      </c>
      <c r="E96" s="287">
        <v>8082</v>
      </c>
      <c r="F96" s="400">
        <f t="shared" si="1"/>
        <v>0.80393912264995526</v>
      </c>
    </row>
    <row r="97" spans="1:6" ht="12" customHeight="1" thickBot="1">
      <c r="A97" s="263" t="s">
        <v>917</v>
      </c>
      <c r="B97" s="268" t="s">
        <v>969</v>
      </c>
      <c r="C97" s="304">
        <v>13869</v>
      </c>
      <c r="D97" s="304">
        <v>13746</v>
      </c>
      <c r="E97" s="287">
        <v>13697</v>
      </c>
      <c r="F97" s="400">
        <f t="shared" si="1"/>
        <v>0.99643532664047718</v>
      </c>
    </row>
    <row r="98" spans="1:6" ht="12" customHeight="1" thickBot="1">
      <c r="A98" s="263" t="s">
        <v>909</v>
      </c>
      <c r="B98" s="257" t="s">
        <v>1213</v>
      </c>
      <c r="C98" s="304">
        <v>0</v>
      </c>
      <c r="D98" s="304">
        <v>1975</v>
      </c>
      <c r="E98" s="287">
        <v>1975</v>
      </c>
      <c r="F98" s="400">
        <f t="shared" si="1"/>
        <v>1</v>
      </c>
    </row>
    <row r="99" spans="1:6" ht="12" customHeight="1" thickBot="1">
      <c r="A99" s="263" t="s">
        <v>910</v>
      </c>
      <c r="B99" s="280" t="s">
        <v>1214</v>
      </c>
      <c r="C99" s="304">
        <v>0</v>
      </c>
      <c r="D99" s="304">
        <v>0</v>
      </c>
      <c r="E99" s="287">
        <v>0</v>
      </c>
      <c r="F99" s="400"/>
    </row>
    <row r="100" spans="1:6" ht="12" customHeight="1" thickBot="1">
      <c r="A100" s="263" t="s">
        <v>918</v>
      </c>
      <c r="B100" s="401" t="s">
        <v>1215</v>
      </c>
      <c r="C100" s="304">
        <v>0</v>
      </c>
      <c r="D100" s="304">
        <v>0</v>
      </c>
      <c r="E100" s="287">
        <v>0</v>
      </c>
      <c r="F100" s="400"/>
    </row>
    <row r="101" spans="1:6" ht="12" customHeight="1" thickBot="1">
      <c r="A101" s="263" t="s">
        <v>919</v>
      </c>
      <c r="B101" s="401" t="s">
        <v>1216</v>
      </c>
      <c r="C101" s="304">
        <v>0</v>
      </c>
      <c r="D101" s="304">
        <v>0</v>
      </c>
      <c r="E101" s="287">
        <v>0</v>
      </c>
      <c r="F101" s="400"/>
    </row>
    <row r="102" spans="1:6" ht="12" customHeight="1" thickBot="1">
      <c r="A102" s="263" t="s">
        <v>920</v>
      </c>
      <c r="B102" s="280" t="s">
        <v>1217</v>
      </c>
      <c r="C102" s="304">
        <v>0</v>
      </c>
      <c r="D102" s="304">
        <v>0</v>
      </c>
      <c r="E102" s="287">
        <v>0</v>
      </c>
      <c r="F102" s="400"/>
    </row>
    <row r="103" spans="1:6" ht="12" customHeight="1" thickBot="1">
      <c r="A103" s="263" t="s">
        <v>921</v>
      </c>
      <c r="B103" s="280" t="s">
        <v>1218</v>
      </c>
      <c r="C103" s="304">
        <v>0</v>
      </c>
      <c r="D103" s="304">
        <v>0</v>
      </c>
      <c r="E103" s="287">
        <v>0</v>
      </c>
      <c r="F103" s="400"/>
    </row>
    <row r="104" spans="1:6" ht="12" customHeight="1" thickBot="1">
      <c r="A104" s="263" t="s">
        <v>923</v>
      </c>
      <c r="B104" s="401" t="s">
        <v>1219</v>
      </c>
      <c r="C104" s="304">
        <v>0</v>
      </c>
      <c r="D104" s="304"/>
      <c r="E104" s="287"/>
      <c r="F104" s="400"/>
    </row>
    <row r="105" spans="1:6" ht="12" customHeight="1" thickBot="1">
      <c r="A105" s="262" t="s">
        <v>970</v>
      </c>
      <c r="B105" s="282" t="s">
        <v>1220</v>
      </c>
      <c r="C105" s="304">
        <v>0</v>
      </c>
      <c r="D105" s="304">
        <v>0</v>
      </c>
      <c r="E105" s="287">
        <v>0</v>
      </c>
      <c r="F105" s="400"/>
    </row>
    <row r="106" spans="1:6" ht="12" customHeight="1" thickBot="1">
      <c r="A106" s="263" t="s">
        <v>1221</v>
      </c>
      <c r="B106" s="282" t="s">
        <v>1222</v>
      </c>
      <c r="C106" s="304">
        <v>0</v>
      </c>
      <c r="D106" s="304">
        <v>0</v>
      </c>
      <c r="E106" s="287">
        <v>0</v>
      </c>
      <c r="F106" s="400"/>
    </row>
    <row r="107" spans="1:6" ht="12" customHeight="1" thickBot="1">
      <c r="A107" s="267" t="s">
        <v>1223</v>
      </c>
      <c r="B107" s="283" t="s">
        <v>1224</v>
      </c>
      <c r="C107" s="90">
        <v>13869</v>
      </c>
      <c r="D107" s="90">
        <v>11771</v>
      </c>
      <c r="E107" s="250">
        <v>11722</v>
      </c>
      <c r="F107" s="400">
        <f>E107/D107</f>
        <v>0.9958372270835103</v>
      </c>
    </row>
    <row r="108" spans="1:6" ht="12" customHeight="1" thickBot="1">
      <c r="A108" s="269" t="s">
        <v>845</v>
      </c>
      <c r="B108" s="272" t="s">
        <v>1225</v>
      </c>
      <c r="C108" s="301">
        <f>C109+C111+C113</f>
        <v>601</v>
      </c>
      <c r="D108" s="301">
        <f>D111+D113+D109</f>
        <v>8059</v>
      </c>
      <c r="E108" s="521">
        <f>E109+E111+E113</f>
        <v>6854</v>
      </c>
      <c r="F108" s="520">
        <f>E108/D108</f>
        <v>0.85047772676510736</v>
      </c>
    </row>
    <row r="109" spans="1:6" ht="12" customHeight="1" thickBot="1">
      <c r="A109" s="264" t="s">
        <v>911</v>
      </c>
      <c r="B109" s="257" t="s">
        <v>989</v>
      </c>
      <c r="C109" s="303">
        <v>601</v>
      </c>
      <c r="D109" s="303">
        <v>5394</v>
      </c>
      <c r="E109" s="286">
        <v>4976</v>
      </c>
      <c r="F109" s="400">
        <f>E109/D109</f>
        <v>0.92250648869113827</v>
      </c>
    </row>
    <row r="110" spans="1:6" ht="12" customHeight="1" thickBot="1">
      <c r="A110" s="264" t="s">
        <v>912</v>
      </c>
      <c r="B110" s="261" t="s">
        <v>1226</v>
      </c>
      <c r="C110" s="303">
        <v>0</v>
      </c>
      <c r="D110" s="303">
        <v>0</v>
      </c>
      <c r="E110" s="286">
        <v>0</v>
      </c>
      <c r="F110" s="400"/>
    </row>
    <row r="111" spans="1:6" ht="16.5" thickBot="1">
      <c r="A111" s="264" t="s">
        <v>913</v>
      </c>
      <c r="B111" s="261" t="s">
        <v>971</v>
      </c>
      <c r="C111" s="302"/>
      <c r="D111" s="302">
        <v>2165</v>
      </c>
      <c r="E111" s="285">
        <v>1378</v>
      </c>
      <c r="F111" s="400">
        <f>E111/D111</f>
        <v>0.63648960739030025</v>
      </c>
    </row>
    <row r="112" spans="1:6" ht="12" customHeight="1" thickBot="1">
      <c r="A112" s="264" t="s">
        <v>914</v>
      </c>
      <c r="B112" s="261" t="s">
        <v>1227</v>
      </c>
      <c r="C112" s="302">
        <v>0</v>
      </c>
      <c r="D112" s="302">
        <v>0</v>
      </c>
      <c r="E112" s="285">
        <v>0</v>
      </c>
      <c r="F112" s="400"/>
    </row>
    <row r="113" spans="1:6" ht="12" customHeight="1" thickBot="1">
      <c r="A113" s="264" t="s">
        <v>915</v>
      </c>
      <c r="B113" s="293" t="s">
        <v>992</v>
      </c>
      <c r="C113" s="302"/>
      <c r="D113" s="302">
        <v>500</v>
      </c>
      <c r="E113" s="285">
        <v>500</v>
      </c>
      <c r="F113" s="400">
        <f>E113/D113</f>
        <v>1</v>
      </c>
    </row>
    <row r="114" spans="1:6" ht="21.75" customHeight="1" thickBot="1">
      <c r="A114" s="264" t="s">
        <v>922</v>
      </c>
      <c r="B114" s="292" t="s">
        <v>1228</v>
      </c>
      <c r="C114" s="302">
        <v>0</v>
      </c>
      <c r="D114" s="302">
        <v>0</v>
      </c>
      <c r="E114" s="285">
        <v>0</v>
      </c>
      <c r="F114" s="400"/>
    </row>
    <row r="115" spans="1:6" ht="24" customHeight="1" thickBot="1">
      <c r="A115" s="264" t="s">
        <v>924</v>
      </c>
      <c r="B115" s="308" t="s">
        <v>1229</v>
      </c>
      <c r="C115" s="302">
        <v>0</v>
      </c>
      <c r="D115" s="302">
        <v>0</v>
      </c>
      <c r="E115" s="285">
        <v>0</v>
      </c>
      <c r="F115" s="400"/>
    </row>
    <row r="116" spans="1:6" ht="22.5" customHeight="1" thickBot="1">
      <c r="A116" s="264" t="s">
        <v>972</v>
      </c>
      <c r="B116" s="281" t="s">
        <v>1216</v>
      </c>
      <c r="C116" s="302">
        <v>0</v>
      </c>
      <c r="D116" s="302">
        <v>0</v>
      </c>
      <c r="E116" s="285">
        <v>0</v>
      </c>
      <c r="F116" s="400"/>
    </row>
    <row r="117" spans="1:6" ht="12" customHeight="1" thickBot="1">
      <c r="A117" s="264" t="s">
        <v>973</v>
      </c>
      <c r="B117" s="281" t="s">
        <v>1230</v>
      </c>
      <c r="C117" s="302">
        <v>0</v>
      </c>
      <c r="D117" s="302">
        <v>0</v>
      </c>
      <c r="E117" s="285">
        <v>0</v>
      </c>
      <c r="F117" s="400"/>
    </row>
    <row r="118" spans="1:6" ht="12" customHeight="1" thickBot="1">
      <c r="A118" s="264" t="s">
        <v>974</v>
      </c>
      <c r="B118" s="281" t="s">
        <v>1233</v>
      </c>
      <c r="C118" s="302">
        <v>0</v>
      </c>
      <c r="D118" s="302">
        <v>0</v>
      </c>
      <c r="E118" s="285">
        <v>0</v>
      </c>
      <c r="F118" s="400"/>
    </row>
    <row r="119" spans="1:6" s="329" customFormat="1" ht="12" customHeight="1" thickBot="1">
      <c r="A119" s="264" t="s">
        <v>1234</v>
      </c>
      <c r="B119" s="401" t="s">
        <v>1219</v>
      </c>
      <c r="C119" s="302">
        <v>0</v>
      </c>
      <c r="D119" s="302">
        <v>500</v>
      </c>
      <c r="E119" s="285">
        <v>500</v>
      </c>
      <c r="F119" s="400">
        <f>E119/D119</f>
        <v>1</v>
      </c>
    </row>
    <row r="120" spans="1:6" ht="12" customHeight="1" thickBot="1">
      <c r="A120" s="264" t="s">
        <v>1235</v>
      </c>
      <c r="B120" s="281" t="s">
        <v>1236</v>
      </c>
      <c r="C120" s="302"/>
      <c r="D120" s="302"/>
      <c r="E120" s="285"/>
      <c r="F120" s="400"/>
    </row>
    <row r="121" spans="1:6" ht="12" customHeight="1" thickBot="1">
      <c r="A121" s="262" t="s">
        <v>1237</v>
      </c>
      <c r="B121" s="401" t="s">
        <v>1238</v>
      </c>
      <c r="C121" s="304"/>
      <c r="D121" s="304"/>
      <c r="E121" s="287"/>
      <c r="F121" s="400"/>
    </row>
    <row r="122" spans="1:6" ht="12" customHeight="1" thickBot="1">
      <c r="A122" s="269" t="s">
        <v>846</v>
      </c>
      <c r="B122" s="277" t="s">
        <v>1239</v>
      </c>
      <c r="C122" s="301">
        <v>0</v>
      </c>
      <c r="D122" s="301">
        <v>0</v>
      </c>
      <c r="E122" s="284">
        <v>0</v>
      </c>
      <c r="F122" s="400"/>
    </row>
    <row r="123" spans="1:6" ht="12" customHeight="1" thickBot="1">
      <c r="A123" s="264" t="s">
        <v>894</v>
      </c>
      <c r="B123" s="258" t="s">
        <v>881</v>
      </c>
      <c r="C123" s="303">
        <v>0</v>
      </c>
      <c r="D123" s="303">
        <v>0</v>
      </c>
      <c r="E123" s="286">
        <v>0</v>
      </c>
      <c r="F123" s="400"/>
    </row>
    <row r="124" spans="1:6" ht="12" customHeight="1" thickBot="1">
      <c r="A124" s="265" t="s">
        <v>895</v>
      </c>
      <c r="B124" s="261" t="s">
        <v>882</v>
      </c>
      <c r="C124" s="304">
        <v>0</v>
      </c>
      <c r="D124" s="304">
        <v>0</v>
      </c>
      <c r="E124" s="287">
        <v>0</v>
      </c>
      <c r="F124" s="400"/>
    </row>
    <row r="125" spans="1:6" ht="12" customHeight="1" thickBot="1">
      <c r="A125" s="269" t="s">
        <v>847</v>
      </c>
      <c r="B125" s="277" t="s">
        <v>1240</v>
      </c>
      <c r="C125" s="301">
        <f>C122+C108+C92</f>
        <v>180315</v>
      </c>
      <c r="D125" s="301">
        <f>D122+D108+D92</f>
        <v>198007</v>
      </c>
      <c r="E125" s="521">
        <f>E122+E108+E92</f>
        <v>169037</v>
      </c>
      <c r="F125" s="520">
        <f>E125/D125</f>
        <v>0.85369204119046294</v>
      </c>
    </row>
    <row r="126" spans="1:6" ht="12" customHeight="1" thickBot="1">
      <c r="A126" s="269" t="s">
        <v>848</v>
      </c>
      <c r="B126" s="277" t="s">
        <v>1241</v>
      </c>
      <c r="C126" s="301">
        <v>0</v>
      </c>
      <c r="D126" s="301">
        <v>0</v>
      </c>
      <c r="E126" s="284">
        <v>0</v>
      </c>
      <c r="F126" s="520"/>
    </row>
    <row r="127" spans="1:6" ht="12" customHeight="1" thickBot="1">
      <c r="A127" s="264" t="s">
        <v>898</v>
      </c>
      <c r="B127" s="258" t="s">
        <v>1242</v>
      </c>
      <c r="C127" s="302">
        <v>0</v>
      </c>
      <c r="D127" s="302">
        <v>0</v>
      </c>
      <c r="E127" s="285">
        <v>0</v>
      </c>
      <c r="F127" s="520"/>
    </row>
    <row r="128" spans="1:6" ht="12" customHeight="1" thickBot="1">
      <c r="A128" s="264" t="s">
        <v>899</v>
      </c>
      <c r="B128" s="258" t="s">
        <v>1243</v>
      </c>
      <c r="C128" s="302">
        <v>0</v>
      </c>
      <c r="D128" s="302">
        <v>0</v>
      </c>
      <c r="E128" s="285">
        <v>0</v>
      </c>
      <c r="F128" s="520"/>
    </row>
    <row r="129" spans="1:9" ht="12" customHeight="1" thickBot="1">
      <c r="A129" s="262" t="s">
        <v>900</v>
      </c>
      <c r="B129" s="256" t="s">
        <v>1244</v>
      </c>
      <c r="C129" s="302">
        <v>0</v>
      </c>
      <c r="D129" s="302">
        <v>0</v>
      </c>
      <c r="E129" s="285">
        <v>0</v>
      </c>
      <c r="F129" s="520"/>
    </row>
    <row r="130" spans="1:9" ht="12" customHeight="1" thickBot="1">
      <c r="A130" s="269" t="s">
        <v>849</v>
      </c>
      <c r="B130" s="277" t="s">
        <v>1245</v>
      </c>
      <c r="C130" s="301">
        <v>0</v>
      </c>
      <c r="D130" s="301"/>
      <c r="E130" s="284"/>
      <c r="F130" s="520"/>
    </row>
    <row r="131" spans="1:9" ht="12" customHeight="1" thickBot="1">
      <c r="A131" s="264" t="s">
        <v>901</v>
      </c>
      <c r="B131" s="258" t="s">
        <v>1246</v>
      </c>
      <c r="C131" s="302">
        <v>0</v>
      </c>
      <c r="D131" s="302"/>
      <c r="E131" s="285"/>
      <c r="F131" s="520"/>
    </row>
    <row r="132" spans="1:9" ht="12" customHeight="1" thickBot="1">
      <c r="A132" s="264" t="s">
        <v>902</v>
      </c>
      <c r="B132" s="258" t="s">
        <v>1247</v>
      </c>
      <c r="C132" s="302">
        <v>0</v>
      </c>
      <c r="D132" s="302">
        <v>0</v>
      </c>
      <c r="E132" s="285">
        <v>0</v>
      </c>
      <c r="F132" s="520"/>
    </row>
    <row r="133" spans="1:9" ht="12" customHeight="1" thickBot="1">
      <c r="A133" s="264" t="s">
        <v>1141</v>
      </c>
      <c r="B133" s="258" t="s">
        <v>1248</v>
      </c>
      <c r="C133" s="302">
        <v>0</v>
      </c>
      <c r="D133" s="302">
        <v>0</v>
      </c>
      <c r="E133" s="285">
        <v>0</v>
      </c>
      <c r="F133" s="520"/>
    </row>
    <row r="134" spans="1:9" ht="12" customHeight="1" thickBot="1">
      <c r="A134" s="262" t="s">
        <v>1143</v>
      </c>
      <c r="B134" s="256" t="s">
        <v>1249</v>
      </c>
      <c r="C134" s="302">
        <v>0</v>
      </c>
      <c r="D134" s="302">
        <v>0</v>
      </c>
      <c r="E134" s="285">
        <v>0</v>
      </c>
      <c r="F134" s="520"/>
    </row>
    <row r="135" spans="1:9" ht="12" customHeight="1" thickBot="1">
      <c r="A135" s="269" t="s">
        <v>850</v>
      </c>
      <c r="B135" s="277" t="s">
        <v>1250</v>
      </c>
      <c r="C135" s="307">
        <v>0</v>
      </c>
      <c r="D135" s="307">
        <f>SUM(D136:D140)</f>
        <v>8758</v>
      </c>
      <c r="E135" s="307">
        <f>SUM(E136:E140)</f>
        <v>7256</v>
      </c>
      <c r="F135" s="520">
        <f>E135/D135</f>
        <v>0.82849965745604015</v>
      </c>
    </row>
    <row r="136" spans="1:9" ht="12" customHeight="1" thickBot="1">
      <c r="A136" s="264" t="s">
        <v>903</v>
      </c>
      <c r="B136" s="258" t="s">
        <v>1251</v>
      </c>
      <c r="C136" s="302"/>
      <c r="D136" s="302">
        <v>250</v>
      </c>
      <c r="E136" s="285">
        <v>250</v>
      </c>
      <c r="F136" s="520">
        <f>E136/D136</f>
        <v>1</v>
      </c>
    </row>
    <row r="137" spans="1:9" ht="12" customHeight="1" thickBot="1">
      <c r="A137" s="264" t="s">
        <v>904</v>
      </c>
      <c r="B137" s="258" t="s">
        <v>1252</v>
      </c>
      <c r="C137" s="302">
        <v>0</v>
      </c>
      <c r="D137" s="302">
        <v>0</v>
      </c>
      <c r="E137" s="285">
        <v>0</v>
      </c>
      <c r="F137" s="520"/>
    </row>
    <row r="138" spans="1:9" ht="12" customHeight="1" thickBot="1">
      <c r="A138" s="264" t="s">
        <v>1150</v>
      </c>
      <c r="B138" s="258" t="s">
        <v>1253</v>
      </c>
      <c r="C138" s="302">
        <v>0</v>
      </c>
      <c r="D138" s="302">
        <v>0</v>
      </c>
      <c r="E138" s="285">
        <v>0</v>
      </c>
      <c r="F138" s="520"/>
    </row>
    <row r="139" spans="1:9" ht="12" customHeight="1" thickBot="1">
      <c r="A139" s="264" t="s">
        <v>1152</v>
      </c>
      <c r="B139" s="256" t="s">
        <v>155</v>
      </c>
      <c r="C139" s="302"/>
      <c r="D139" s="302">
        <v>8508</v>
      </c>
      <c r="E139" s="285">
        <v>7006</v>
      </c>
      <c r="F139" s="520">
        <f>E139/D139</f>
        <v>0.82346027268453226</v>
      </c>
    </row>
    <row r="140" spans="1:9" ht="12" customHeight="1" thickBot="1">
      <c r="A140" s="264" t="s">
        <v>154</v>
      </c>
      <c r="B140" s="256" t="s">
        <v>1254</v>
      </c>
      <c r="C140" s="302">
        <v>0</v>
      </c>
      <c r="D140" s="302">
        <v>0</v>
      </c>
      <c r="E140" s="285">
        <v>0</v>
      </c>
      <c r="F140" s="520"/>
    </row>
    <row r="141" spans="1:9" ht="15" customHeight="1" thickBot="1">
      <c r="A141" s="269" t="s">
        <v>851</v>
      </c>
      <c r="B141" s="277" t="s">
        <v>1255</v>
      </c>
      <c r="C141" s="91">
        <v>0</v>
      </c>
      <c r="D141" s="91">
        <v>0</v>
      </c>
      <c r="E141" s="254">
        <v>0</v>
      </c>
      <c r="F141" s="520"/>
      <c r="H141" s="318"/>
      <c r="I141" s="318"/>
    </row>
    <row r="142" spans="1:9" s="311" customFormat="1" ht="12.95" customHeight="1" thickBot="1">
      <c r="A142" s="264" t="s">
        <v>965</v>
      </c>
      <c r="B142" s="258" t="s">
        <v>1256</v>
      </c>
      <c r="C142" s="302">
        <v>0</v>
      </c>
      <c r="D142" s="302">
        <v>0</v>
      </c>
      <c r="E142" s="285">
        <v>0</v>
      </c>
      <c r="F142" s="520"/>
    </row>
    <row r="143" spans="1:9" ht="12.75" customHeight="1" thickBot="1">
      <c r="A143" s="264" t="s">
        <v>966</v>
      </c>
      <c r="B143" s="258" t="s">
        <v>1257</v>
      </c>
      <c r="C143" s="302">
        <v>0</v>
      </c>
      <c r="D143" s="302">
        <v>0</v>
      </c>
      <c r="E143" s="285">
        <v>0</v>
      </c>
      <c r="F143" s="520"/>
    </row>
    <row r="144" spans="1:9" ht="12.75" customHeight="1" thickBot="1">
      <c r="A144" s="264" t="s">
        <v>991</v>
      </c>
      <c r="B144" s="258" t="s">
        <v>1258</v>
      </c>
      <c r="C144" s="302">
        <v>0</v>
      </c>
      <c r="D144" s="302">
        <v>0</v>
      </c>
      <c r="E144" s="285">
        <v>0</v>
      </c>
      <c r="F144" s="520"/>
    </row>
    <row r="145" spans="1:6" ht="12.75" customHeight="1" thickBot="1">
      <c r="A145" s="264" t="s">
        <v>1158</v>
      </c>
      <c r="B145" s="258" t="s">
        <v>1259</v>
      </c>
      <c r="C145" s="302">
        <v>0</v>
      </c>
      <c r="D145" s="302">
        <v>0</v>
      </c>
      <c r="E145" s="285">
        <v>0</v>
      </c>
      <c r="F145" s="520"/>
    </row>
    <row r="146" spans="1:6" ht="16.5" thickBot="1">
      <c r="A146" s="269" t="s">
        <v>852</v>
      </c>
      <c r="B146" s="277" t="s">
        <v>1260</v>
      </c>
      <c r="C146" s="253">
        <f>C126+C130+C135+C141</f>
        <v>0</v>
      </c>
      <c r="D146" s="253">
        <f>D126+D130+D135+D141</f>
        <v>8758</v>
      </c>
      <c r="E146" s="519">
        <f>E126+E130+E135+E141</f>
        <v>7256</v>
      </c>
      <c r="F146" s="520">
        <f>E146/D146</f>
        <v>0.82849965745604015</v>
      </c>
    </row>
    <row r="147" spans="1:6" ht="16.5" thickBot="1">
      <c r="A147" s="294" t="s">
        <v>853</v>
      </c>
      <c r="B147" s="297" t="s">
        <v>1261</v>
      </c>
      <c r="C147" s="253">
        <f>C125+C146</f>
        <v>180315</v>
      </c>
      <c r="D147" s="253">
        <f>D125+D146</f>
        <v>206765</v>
      </c>
      <c r="E147" s="519">
        <f>E125+E146</f>
        <v>176293</v>
      </c>
      <c r="F147" s="520">
        <f>E147/D147</f>
        <v>0.85262496070418103</v>
      </c>
    </row>
    <row r="149" spans="1:6" ht="18.75" customHeight="1">
      <c r="A149" s="1166" t="s">
        <v>1262</v>
      </c>
      <c r="B149" s="1166"/>
      <c r="C149" s="1166"/>
      <c r="D149" s="1166"/>
      <c r="E149" s="1166"/>
      <c r="F149" s="309"/>
    </row>
    <row r="150" spans="1:6" ht="13.5" customHeight="1" thickBot="1">
      <c r="A150" s="279" t="s">
        <v>947</v>
      </c>
      <c r="B150" s="279"/>
      <c r="C150" s="309"/>
      <c r="E150" s="296" t="s">
        <v>990</v>
      </c>
      <c r="F150" s="296" t="s">
        <v>990</v>
      </c>
    </row>
    <row r="151" spans="1:6" ht="21.75" thickBot="1">
      <c r="A151" s="269">
        <v>1</v>
      </c>
      <c r="B151" s="272" t="s">
        <v>1263</v>
      </c>
      <c r="C151" s="295">
        <f>+C61-C125</f>
        <v>0</v>
      </c>
      <c r="D151" s="295">
        <f>+D61-D125</f>
        <v>-6330</v>
      </c>
      <c r="E151" s="295">
        <f>+E61-E125</f>
        <v>6378</v>
      </c>
      <c r="F151" s="295">
        <f>+F61-F125</f>
        <v>6.1467315435527636E-2</v>
      </c>
    </row>
    <row r="152" spans="1:6" ht="21.75" thickBot="1">
      <c r="A152" s="269" t="s">
        <v>845</v>
      </c>
      <c r="B152" s="272" t="s">
        <v>1264</v>
      </c>
      <c r="C152" s="295">
        <f>+C84-C146</f>
        <v>0</v>
      </c>
      <c r="D152" s="295">
        <f>+D84-D146</f>
        <v>6330</v>
      </c>
      <c r="E152" s="295">
        <f>+E84-E146</f>
        <v>7832</v>
      </c>
      <c r="F152" s="295">
        <f>+F84-F146</f>
        <v>0.17150034254395985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ht="12.75" customHeight="1"/>
    <row r="162" ht="12.75" customHeight="1"/>
  </sheetData>
  <mergeCells count="9">
    <mergeCell ref="A1:E1"/>
    <mergeCell ref="C3:E3"/>
    <mergeCell ref="B3:B4"/>
    <mergeCell ref="A149:E149"/>
    <mergeCell ref="C89:E89"/>
    <mergeCell ref="B89:B90"/>
    <mergeCell ref="A89:A90"/>
    <mergeCell ref="A3:A4"/>
    <mergeCell ref="A87:E87"/>
  </mergeCells>
  <phoneticPr fontId="0" type="noConversion"/>
  <printOptions horizontalCentered="1" verticalCentered="1"/>
  <pageMargins left="0.39370078740157483" right="0" top="0.6692913385826772" bottom="0.31496062992125984" header="0.15748031496062992" footer="0.31496062992125984"/>
  <pageSetup paperSize="9" scale="68" orientation="portrait" horizontalDpi="300" verticalDpi="300" r:id="rId1"/>
  <headerFooter alignWithMargins="0">
    <oddHeader>&amp;C&amp;"Times New Roman CE,Félkövér"&amp;12
Jászboldogháza Községi Önkormányzat
2015. ÉVI ZÁRSZÁMADÁSÁNAK PÉNZÜGYI MÉRLEGE&amp;10
&amp;R&amp;"Times New Roman CE,Félkövér dőlt"&amp;11 1.1. melléklet az 5/2016. (V.10.) önkormányzati rendelethez</oddHeader>
  </headerFooter>
  <rowBreaks count="1" manualBreakCount="1">
    <brk id="85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AF43"/>
  <sheetViews>
    <sheetView view="pageBreakPreview" zoomScale="60" zoomScaleNormal="100" workbookViewId="0">
      <selection activeCell="J13" sqref="J13"/>
    </sheetView>
  </sheetViews>
  <sheetFormatPr defaultRowHeight="12.75"/>
  <cols>
    <col min="1" max="1" width="9.5" customWidth="1"/>
    <col min="2" max="2" width="59.83203125" customWidth="1"/>
    <col min="3" max="3" width="15.5" style="723" customWidth="1"/>
    <col min="4" max="4" width="13.33203125" style="723" customWidth="1"/>
    <col min="5" max="5" width="13.1640625" style="723" customWidth="1"/>
    <col min="6" max="6" width="15.5" style="723" customWidth="1"/>
    <col min="7" max="7" width="10.1640625" style="723" customWidth="1"/>
    <col min="8" max="8" width="11.33203125" style="723" bestFit="1" customWidth="1"/>
    <col min="9" max="9" width="18.1640625" style="723" customWidth="1"/>
    <col min="10" max="10" width="15.33203125" style="723" customWidth="1"/>
    <col min="11" max="11" width="14" style="723" customWidth="1"/>
    <col min="12" max="12" width="14.5" style="723" customWidth="1"/>
  </cols>
  <sheetData>
    <row r="1" spans="1:32" ht="15.75" thickBot="1">
      <c r="A1" s="1345"/>
      <c r="B1" s="1346"/>
      <c r="C1" s="1346"/>
      <c r="D1" s="1346"/>
      <c r="E1" s="1346"/>
      <c r="F1" s="1346"/>
      <c r="G1" s="1346"/>
      <c r="H1" s="1346"/>
      <c r="I1" s="1346"/>
      <c r="J1" s="1346"/>
      <c r="K1" s="1346"/>
      <c r="L1" s="1346"/>
    </row>
    <row r="2" spans="1:32" s="802" customFormat="1" ht="33.75" customHeight="1" thickBot="1">
      <c r="A2" s="1347" t="s">
        <v>184</v>
      </c>
      <c r="B2" s="1348"/>
      <c r="C2" s="1348"/>
      <c r="D2" s="1348"/>
      <c r="E2" s="1348"/>
      <c r="F2" s="1348"/>
      <c r="G2" s="1348"/>
      <c r="H2" s="1348"/>
      <c r="I2" s="1348"/>
      <c r="J2" s="1348"/>
      <c r="K2" s="1348"/>
      <c r="L2" s="1348"/>
      <c r="M2" s="926"/>
      <c r="N2" s="926"/>
      <c r="O2" s="926"/>
      <c r="P2" s="926"/>
      <c r="Q2" s="926"/>
      <c r="R2" s="926"/>
      <c r="S2" s="926"/>
      <c r="T2" s="926"/>
      <c r="U2" s="926"/>
      <c r="V2" s="926"/>
      <c r="W2" s="926"/>
      <c r="X2" s="926"/>
      <c r="Y2" s="926"/>
      <c r="Z2" s="926"/>
      <c r="AA2" s="926"/>
      <c r="AB2" s="926"/>
      <c r="AC2" s="926"/>
      <c r="AD2" s="926"/>
      <c r="AE2" s="926"/>
      <c r="AF2" s="926"/>
    </row>
    <row r="3" spans="1:32" s="802" customFormat="1" ht="126.75" customHeight="1" thickBot="1">
      <c r="A3" s="929" t="s">
        <v>113</v>
      </c>
      <c r="B3" s="928" t="s">
        <v>884</v>
      </c>
      <c r="C3" s="929" t="s">
        <v>792</v>
      </c>
      <c r="D3" s="929" t="s">
        <v>793</v>
      </c>
      <c r="E3" s="929" t="s">
        <v>794</v>
      </c>
      <c r="F3" s="929" t="s">
        <v>659</v>
      </c>
      <c r="G3" s="929" t="s">
        <v>183</v>
      </c>
      <c r="H3" s="929" t="s">
        <v>795</v>
      </c>
      <c r="I3" s="929" t="s">
        <v>796</v>
      </c>
      <c r="J3" s="929" t="s">
        <v>797</v>
      </c>
      <c r="K3" s="929" t="s">
        <v>660</v>
      </c>
      <c r="L3" s="929" t="s">
        <v>798</v>
      </c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</row>
    <row r="4" spans="1:32" ht="16.5" thickBot="1">
      <c r="A4" s="930">
        <v>1</v>
      </c>
      <c r="B4" s="930">
        <v>2</v>
      </c>
      <c r="C4" s="930">
        <v>3</v>
      </c>
      <c r="D4" s="930">
        <v>4</v>
      </c>
      <c r="E4" s="930">
        <v>5</v>
      </c>
      <c r="F4" s="930">
        <v>6</v>
      </c>
      <c r="G4" s="930">
        <v>7</v>
      </c>
      <c r="H4" s="930">
        <v>8</v>
      </c>
      <c r="I4" s="930">
        <v>9</v>
      </c>
      <c r="J4" s="930">
        <v>10</v>
      </c>
      <c r="K4" s="930">
        <v>11</v>
      </c>
      <c r="L4" s="930">
        <v>12</v>
      </c>
      <c r="M4" s="923"/>
      <c r="N4" s="923"/>
      <c r="O4" s="923"/>
      <c r="P4" s="923"/>
      <c r="Q4" s="923"/>
      <c r="R4" s="923"/>
      <c r="S4" s="923"/>
      <c r="T4" s="923"/>
      <c r="U4" s="923"/>
      <c r="V4" s="923"/>
      <c r="W4" s="923"/>
      <c r="X4" s="923"/>
      <c r="Y4" s="923"/>
      <c r="Z4" s="923"/>
      <c r="AA4" s="923"/>
      <c r="AB4" s="923"/>
      <c r="AC4" s="923"/>
      <c r="AD4" s="923"/>
      <c r="AE4" s="923"/>
      <c r="AF4" s="923"/>
    </row>
    <row r="5" spans="1:32" s="802" customFormat="1" ht="18" customHeight="1">
      <c r="A5" s="931" t="s">
        <v>115</v>
      </c>
      <c r="B5" s="932" t="s">
        <v>799</v>
      </c>
      <c r="C5" s="937">
        <v>21993</v>
      </c>
      <c r="D5" s="937">
        <v>375126</v>
      </c>
      <c r="E5" s="937"/>
      <c r="F5" s="937">
        <v>72690</v>
      </c>
      <c r="G5" s="937">
        <v>0</v>
      </c>
      <c r="H5" s="937">
        <v>0</v>
      </c>
      <c r="I5" s="937">
        <v>0</v>
      </c>
      <c r="J5" s="937">
        <v>0</v>
      </c>
      <c r="K5" s="937">
        <v>238</v>
      </c>
      <c r="L5" s="937">
        <f>SUM(C5:K5)</f>
        <v>470047</v>
      </c>
      <c r="M5" s="926"/>
      <c r="N5" s="926"/>
      <c r="O5" s="926"/>
      <c r="P5" s="926"/>
      <c r="Q5" s="926"/>
      <c r="R5" s="926"/>
      <c r="S5" s="926"/>
      <c r="T5" s="926"/>
      <c r="U5" s="926"/>
      <c r="V5" s="926"/>
      <c r="W5" s="926"/>
      <c r="X5" s="926"/>
      <c r="Y5" s="926"/>
      <c r="Z5" s="926"/>
      <c r="AA5" s="926"/>
      <c r="AB5" s="926"/>
      <c r="AC5" s="926"/>
      <c r="AD5" s="926"/>
      <c r="AE5" s="926"/>
      <c r="AF5" s="926"/>
    </row>
    <row r="6" spans="1:32" s="802" customFormat="1" ht="18" customHeight="1">
      <c r="A6" s="933" t="s">
        <v>239</v>
      </c>
      <c r="B6" s="934" t="s">
        <v>800</v>
      </c>
      <c r="C6" s="938"/>
      <c r="D6" s="938"/>
      <c r="E6" s="938"/>
      <c r="F6" s="938"/>
      <c r="G6" s="938"/>
      <c r="H6" s="938"/>
      <c r="I6" s="938"/>
      <c r="J6" s="938"/>
      <c r="K6" s="938"/>
      <c r="L6" s="939">
        <f t="shared" ref="L6:L38" si="0">SUM(C6:K6)</f>
        <v>0</v>
      </c>
      <c r="M6" s="926"/>
      <c r="N6" s="926"/>
      <c r="O6" s="926"/>
      <c r="P6" s="926"/>
      <c r="Q6" s="926"/>
      <c r="R6" s="926"/>
      <c r="S6" s="926"/>
      <c r="T6" s="926"/>
      <c r="U6" s="926"/>
      <c r="V6" s="926"/>
      <c r="W6" s="926"/>
      <c r="X6" s="926"/>
      <c r="Y6" s="926"/>
      <c r="Z6" s="926"/>
      <c r="AA6" s="926"/>
      <c r="AB6" s="926"/>
      <c r="AC6" s="926"/>
      <c r="AD6" s="926"/>
      <c r="AE6" s="926"/>
      <c r="AF6" s="926"/>
    </row>
    <row r="7" spans="1:32" s="802" customFormat="1" ht="18" customHeight="1">
      <c r="A7" s="935" t="s">
        <v>117</v>
      </c>
      <c r="B7" s="936" t="s">
        <v>801</v>
      </c>
      <c r="C7" s="940">
        <v>0</v>
      </c>
      <c r="D7" s="940">
        <v>0</v>
      </c>
      <c r="E7" s="940">
        <v>0</v>
      </c>
      <c r="F7" s="940">
        <v>0</v>
      </c>
      <c r="G7" s="940">
        <v>0</v>
      </c>
      <c r="H7" s="940">
        <v>0</v>
      </c>
      <c r="I7" s="940">
        <v>0</v>
      </c>
      <c r="J7" s="940">
        <v>0</v>
      </c>
      <c r="K7" s="940">
        <v>-238</v>
      </c>
      <c r="L7" s="939">
        <f t="shared" si="0"/>
        <v>-238</v>
      </c>
      <c r="M7" s="926"/>
      <c r="N7" s="926"/>
      <c r="O7" s="926"/>
      <c r="P7" s="926"/>
      <c r="Q7" s="926"/>
      <c r="R7" s="926"/>
      <c r="S7" s="926"/>
      <c r="T7" s="926"/>
      <c r="U7" s="926"/>
      <c r="V7" s="926"/>
      <c r="W7" s="926"/>
      <c r="X7" s="926"/>
      <c r="Y7" s="926"/>
      <c r="Z7" s="926"/>
      <c r="AA7" s="926"/>
      <c r="AB7" s="926"/>
      <c r="AC7" s="926"/>
      <c r="AD7" s="926"/>
      <c r="AE7" s="926"/>
      <c r="AF7" s="926"/>
    </row>
    <row r="8" spans="1:32" s="802" customFormat="1" ht="18" customHeight="1">
      <c r="A8" s="935" t="s">
        <v>119</v>
      </c>
      <c r="B8" s="936" t="s">
        <v>802</v>
      </c>
      <c r="C8" s="940">
        <v>0</v>
      </c>
      <c r="D8" s="940">
        <v>680</v>
      </c>
      <c r="E8" s="940">
        <v>0</v>
      </c>
      <c r="F8" s="940">
        <v>4583</v>
      </c>
      <c r="G8" s="940">
        <v>0</v>
      </c>
      <c r="H8" s="940">
        <v>0</v>
      </c>
      <c r="I8" s="940">
        <v>0</v>
      </c>
      <c r="J8" s="940">
        <v>0</v>
      </c>
      <c r="K8" s="940"/>
      <c r="L8" s="939">
        <f t="shared" si="0"/>
        <v>5263</v>
      </c>
      <c r="M8" s="926"/>
      <c r="N8" s="926"/>
      <c r="O8" s="926"/>
      <c r="P8" s="926"/>
      <c r="Q8" s="926"/>
      <c r="R8" s="926"/>
      <c r="S8" s="926"/>
      <c r="T8" s="926"/>
      <c r="U8" s="926"/>
      <c r="V8" s="926"/>
      <c r="W8" s="926"/>
      <c r="X8" s="926"/>
      <c r="Y8" s="926"/>
      <c r="Z8" s="926"/>
      <c r="AA8" s="926"/>
      <c r="AB8" s="926"/>
      <c r="AC8" s="926"/>
      <c r="AD8" s="926"/>
      <c r="AE8" s="926"/>
      <c r="AF8" s="926"/>
    </row>
    <row r="9" spans="1:32" s="802" customFormat="1" ht="18" customHeight="1">
      <c r="A9" s="935" t="s">
        <v>121</v>
      </c>
      <c r="B9" s="936" t="s">
        <v>661</v>
      </c>
      <c r="C9" s="940">
        <v>0</v>
      </c>
      <c r="D9" s="940">
        <v>0</v>
      </c>
      <c r="E9" s="940">
        <v>0</v>
      </c>
      <c r="F9" s="940">
        <v>0</v>
      </c>
      <c r="G9" s="940">
        <v>0</v>
      </c>
      <c r="H9" s="940">
        <v>0</v>
      </c>
      <c r="I9" s="940">
        <v>0</v>
      </c>
      <c r="J9" s="940">
        <v>0</v>
      </c>
      <c r="K9" s="940">
        <v>1005</v>
      </c>
      <c r="L9" s="939">
        <f t="shared" si="0"/>
        <v>1005</v>
      </c>
      <c r="M9" s="926"/>
      <c r="N9" s="926"/>
      <c r="O9" s="926"/>
      <c r="P9" s="926"/>
      <c r="Q9" s="926"/>
      <c r="R9" s="926"/>
      <c r="S9" s="926"/>
      <c r="T9" s="926"/>
      <c r="U9" s="926"/>
      <c r="V9" s="926"/>
      <c r="W9" s="926"/>
      <c r="X9" s="926"/>
      <c r="Y9" s="926"/>
      <c r="Z9" s="926"/>
      <c r="AA9" s="926"/>
      <c r="AB9" s="926"/>
      <c r="AC9" s="926"/>
      <c r="AD9" s="926"/>
      <c r="AE9" s="926"/>
      <c r="AF9" s="926"/>
    </row>
    <row r="10" spans="1:32" s="802" customFormat="1" ht="18" customHeight="1">
      <c r="A10" s="933" t="s">
        <v>123</v>
      </c>
      <c r="B10" s="934" t="s">
        <v>803</v>
      </c>
      <c r="C10" s="939">
        <v>0</v>
      </c>
      <c r="D10" s="939">
        <v>0</v>
      </c>
      <c r="E10" s="939">
        <v>0</v>
      </c>
      <c r="F10" s="939">
        <v>0</v>
      </c>
      <c r="G10" s="939">
        <v>0</v>
      </c>
      <c r="H10" s="939">
        <v>0</v>
      </c>
      <c r="I10" s="939">
        <v>0</v>
      </c>
      <c r="J10" s="939">
        <v>0</v>
      </c>
      <c r="K10" s="939"/>
      <c r="L10" s="939">
        <f t="shared" si="0"/>
        <v>0</v>
      </c>
      <c r="M10" s="926"/>
      <c r="N10" s="926"/>
      <c r="O10" s="926"/>
      <c r="P10" s="926"/>
      <c r="Q10" s="926"/>
      <c r="R10" s="926"/>
      <c r="S10" s="926"/>
      <c r="T10" s="926"/>
      <c r="U10" s="926"/>
      <c r="V10" s="926"/>
      <c r="W10" s="926"/>
      <c r="X10" s="926"/>
      <c r="Y10" s="926"/>
      <c r="Z10" s="926"/>
      <c r="AA10" s="926"/>
      <c r="AB10" s="926"/>
      <c r="AC10" s="926"/>
      <c r="AD10" s="926"/>
      <c r="AE10" s="926"/>
      <c r="AF10" s="926"/>
    </row>
    <row r="11" spans="1:32" s="802" customFormat="1" ht="18" customHeight="1">
      <c r="A11" s="935" t="s">
        <v>125</v>
      </c>
      <c r="B11" s="936" t="s">
        <v>804</v>
      </c>
      <c r="C11" s="940">
        <v>0</v>
      </c>
      <c r="D11" s="940">
        <v>0</v>
      </c>
      <c r="E11" s="940">
        <v>0</v>
      </c>
      <c r="F11" s="940">
        <v>0</v>
      </c>
      <c r="G11" s="940">
        <v>0</v>
      </c>
      <c r="H11" s="940">
        <v>0</v>
      </c>
      <c r="I11" s="940">
        <v>0</v>
      </c>
      <c r="J11" s="940">
        <v>0</v>
      </c>
      <c r="K11" s="940"/>
      <c r="L11" s="939">
        <f t="shared" si="0"/>
        <v>0</v>
      </c>
      <c r="M11" s="926"/>
      <c r="N11" s="926"/>
      <c r="O11" s="926"/>
      <c r="P11" s="926"/>
      <c r="Q11" s="926"/>
      <c r="R11" s="926"/>
      <c r="S11" s="926"/>
      <c r="T11" s="926"/>
      <c r="U11" s="926"/>
      <c r="V11" s="926"/>
      <c r="W11" s="926"/>
      <c r="X11" s="926"/>
      <c r="Y11" s="926"/>
      <c r="Z11" s="926"/>
      <c r="AA11" s="926"/>
      <c r="AB11" s="926"/>
      <c r="AC11" s="926"/>
      <c r="AD11" s="926"/>
      <c r="AE11" s="926"/>
      <c r="AF11" s="926"/>
    </row>
    <row r="12" spans="1:32" s="802" customFormat="1" ht="18" customHeight="1">
      <c r="A12" s="935" t="s">
        <v>127</v>
      </c>
      <c r="B12" s="936" t="s">
        <v>805</v>
      </c>
      <c r="C12" s="940">
        <v>0</v>
      </c>
      <c r="D12" s="940"/>
      <c r="E12" s="940">
        <v>0</v>
      </c>
      <c r="F12" s="940">
        <v>0</v>
      </c>
      <c r="G12" s="940">
        <v>0</v>
      </c>
      <c r="H12" s="940">
        <v>0</v>
      </c>
      <c r="I12" s="940">
        <v>0</v>
      </c>
      <c r="J12" s="940">
        <v>0</v>
      </c>
      <c r="K12" s="940"/>
      <c r="L12" s="939">
        <f t="shared" si="0"/>
        <v>0</v>
      </c>
      <c r="M12" s="926"/>
      <c r="N12" s="926"/>
      <c r="O12" s="926"/>
      <c r="P12" s="926"/>
      <c r="Q12" s="926"/>
      <c r="R12" s="926"/>
      <c r="S12" s="926"/>
      <c r="T12" s="926"/>
      <c r="U12" s="926"/>
      <c r="V12" s="926"/>
      <c r="W12" s="926"/>
      <c r="X12" s="926"/>
      <c r="Y12" s="926"/>
      <c r="Z12" s="926"/>
      <c r="AA12" s="926"/>
      <c r="AB12" s="926"/>
      <c r="AC12" s="926"/>
      <c r="AD12" s="926"/>
      <c r="AE12" s="926"/>
      <c r="AF12" s="926"/>
    </row>
    <row r="13" spans="1:32" s="802" customFormat="1" ht="18" customHeight="1">
      <c r="A13" s="935" t="s">
        <v>129</v>
      </c>
      <c r="B13" s="936" t="s">
        <v>806</v>
      </c>
      <c r="C13" s="940">
        <v>0</v>
      </c>
      <c r="D13" s="940">
        <v>0</v>
      </c>
      <c r="E13" s="940">
        <v>0</v>
      </c>
      <c r="F13" s="940">
        <v>0</v>
      </c>
      <c r="G13" s="940">
        <v>0</v>
      </c>
      <c r="H13" s="940">
        <v>0</v>
      </c>
      <c r="I13" s="940">
        <v>0</v>
      </c>
      <c r="J13" s="940">
        <v>0</v>
      </c>
      <c r="K13" s="940"/>
      <c r="L13" s="939">
        <f t="shared" si="0"/>
        <v>0</v>
      </c>
      <c r="M13" s="926"/>
      <c r="N13" s="926"/>
      <c r="O13" s="926"/>
      <c r="P13" s="926"/>
      <c r="Q13" s="926"/>
      <c r="R13" s="926"/>
      <c r="S13" s="926"/>
      <c r="T13" s="926"/>
      <c r="U13" s="926"/>
      <c r="V13" s="926"/>
      <c r="W13" s="926"/>
      <c r="X13" s="926"/>
      <c r="Y13" s="926"/>
      <c r="Z13" s="926"/>
      <c r="AA13" s="926"/>
      <c r="AB13" s="926"/>
      <c r="AC13" s="926"/>
      <c r="AD13" s="926"/>
      <c r="AE13" s="926"/>
      <c r="AF13" s="926"/>
    </row>
    <row r="14" spans="1:32" s="802" customFormat="1" ht="18" customHeight="1">
      <c r="A14" s="935" t="s">
        <v>131</v>
      </c>
      <c r="B14" s="936" t="s">
        <v>807</v>
      </c>
      <c r="C14" s="940">
        <v>0</v>
      </c>
      <c r="D14" s="940">
        <v>0</v>
      </c>
      <c r="E14" s="940">
        <v>0</v>
      </c>
      <c r="F14" s="940">
        <v>0</v>
      </c>
      <c r="G14" s="940">
        <v>0</v>
      </c>
      <c r="H14" s="940">
        <v>0</v>
      </c>
      <c r="I14" s="940">
        <v>0</v>
      </c>
      <c r="J14" s="940">
        <v>0</v>
      </c>
      <c r="K14" s="940"/>
      <c r="L14" s="939">
        <f t="shared" si="0"/>
        <v>0</v>
      </c>
      <c r="M14" s="926"/>
      <c r="N14" s="926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926"/>
      <c r="AC14" s="926"/>
      <c r="AD14" s="926"/>
      <c r="AE14" s="926"/>
      <c r="AF14" s="926"/>
    </row>
    <row r="15" spans="1:32" s="802" customFormat="1" ht="18" customHeight="1">
      <c r="A15" s="935" t="s">
        <v>133</v>
      </c>
      <c r="B15" s="936" t="s">
        <v>808</v>
      </c>
      <c r="C15" s="940">
        <v>0</v>
      </c>
      <c r="D15" s="940">
        <v>0</v>
      </c>
      <c r="E15" s="940">
        <v>0</v>
      </c>
      <c r="F15" s="940">
        <v>0</v>
      </c>
      <c r="G15" s="940">
        <v>0</v>
      </c>
      <c r="H15" s="940">
        <v>0</v>
      </c>
      <c r="I15" s="940">
        <v>0</v>
      </c>
      <c r="J15" s="940">
        <v>0</v>
      </c>
      <c r="K15" s="940"/>
      <c r="L15" s="939">
        <f t="shared" si="0"/>
        <v>0</v>
      </c>
      <c r="M15" s="926"/>
      <c r="N15" s="926"/>
      <c r="O15" s="926"/>
      <c r="P15" s="926"/>
      <c r="Q15" s="926"/>
      <c r="R15" s="926"/>
      <c r="S15" s="926"/>
      <c r="T15" s="926"/>
      <c r="U15" s="926"/>
      <c r="V15" s="926"/>
      <c r="W15" s="926"/>
      <c r="X15" s="926"/>
      <c r="Y15" s="926"/>
      <c r="Z15" s="926"/>
      <c r="AA15" s="926"/>
      <c r="AB15" s="926"/>
      <c r="AC15" s="926"/>
      <c r="AD15" s="926"/>
      <c r="AE15" s="926"/>
      <c r="AF15" s="926"/>
    </row>
    <row r="16" spans="1:32" s="802" customFormat="1" ht="18" customHeight="1">
      <c r="A16" s="933" t="s">
        <v>135</v>
      </c>
      <c r="B16" s="934" t="s">
        <v>809</v>
      </c>
      <c r="C16" s="939">
        <v>0</v>
      </c>
      <c r="D16" s="939">
        <v>0</v>
      </c>
      <c r="E16" s="939">
        <v>0</v>
      </c>
      <c r="F16" s="939">
        <v>0</v>
      </c>
      <c r="G16" s="939">
        <v>0</v>
      </c>
      <c r="H16" s="939">
        <v>0</v>
      </c>
      <c r="I16" s="939">
        <v>0</v>
      </c>
      <c r="J16" s="939">
        <v>0</v>
      </c>
      <c r="K16" s="939"/>
      <c r="L16" s="939">
        <f t="shared" si="0"/>
        <v>0</v>
      </c>
      <c r="M16" s="926"/>
      <c r="N16" s="926"/>
      <c r="O16" s="926"/>
      <c r="P16" s="926"/>
      <c r="Q16" s="926"/>
      <c r="R16" s="926"/>
      <c r="S16" s="926"/>
      <c r="T16" s="926"/>
      <c r="U16" s="926"/>
      <c r="V16" s="926"/>
      <c r="W16" s="926"/>
      <c r="X16" s="926"/>
      <c r="Y16" s="926"/>
      <c r="Z16" s="926"/>
      <c r="AA16" s="926"/>
      <c r="AB16" s="926"/>
      <c r="AC16" s="926"/>
      <c r="AD16" s="926"/>
      <c r="AE16" s="926"/>
      <c r="AF16" s="926"/>
    </row>
    <row r="17" spans="1:32" s="802" customFormat="1" ht="18" customHeight="1">
      <c r="A17" s="933" t="s">
        <v>137</v>
      </c>
      <c r="B17" s="934" t="s">
        <v>810</v>
      </c>
      <c r="C17" s="939">
        <v>0</v>
      </c>
      <c r="D17" s="939">
        <v>680</v>
      </c>
      <c r="E17" s="939">
        <v>0</v>
      </c>
      <c r="F17" s="939">
        <v>4583</v>
      </c>
      <c r="G17" s="939">
        <v>0</v>
      </c>
      <c r="H17" s="939">
        <v>0</v>
      </c>
      <c r="I17" s="939">
        <v>0</v>
      </c>
      <c r="J17" s="939">
        <v>0</v>
      </c>
      <c r="K17" s="939">
        <v>767</v>
      </c>
      <c r="L17" s="939">
        <f t="shared" si="0"/>
        <v>6030</v>
      </c>
      <c r="M17" s="926"/>
      <c r="N17" s="926"/>
      <c r="O17" s="926"/>
      <c r="P17" s="926"/>
      <c r="Q17" s="926"/>
      <c r="R17" s="926"/>
      <c r="S17" s="926"/>
      <c r="T17" s="926"/>
      <c r="U17" s="926"/>
      <c r="V17" s="926"/>
      <c r="W17" s="926"/>
      <c r="X17" s="926"/>
      <c r="Y17" s="926"/>
      <c r="Z17" s="926"/>
      <c r="AA17" s="926"/>
      <c r="AB17" s="926"/>
      <c r="AC17" s="926"/>
      <c r="AD17" s="926"/>
      <c r="AE17" s="926"/>
      <c r="AF17" s="926"/>
    </row>
    <row r="18" spans="1:32" s="802" customFormat="1" ht="18" customHeight="1">
      <c r="A18" s="933" t="s">
        <v>239</v>
      </c>
      <c r="B18" s="934" t="s">
        <v>811</v>
      </c>
      <c r="C18" s="938"/>
      <c r="D18" s="938"/>
      <c r="E18" s="938"/>
      <c r="F18" s="938"/>
      <c r="G18" s="938"/>
      <c r="H18" s="938"/>
      <c r="I18" s="938"/>
      <c r="J18" s="938"/>
      <c r="K18" s="938"/>
      <c r="L18" s="939">
        <f t="shared" si="0"/>
        <v>0</v>
      </c>
      <c r="M18" s="926"/>
      <c r="N18" s="926"/>
      <c r="O18" s="926"/>
      <c r="P18" s="926"/>
      <c r="Q18" s="926"/>
      <c r="R18" s="926"/>
      <c r="S18" s="926"/>
      <c r="T18" s="926"/>
      <c r="U18" s="926"/>
      <c r="V18" s="926"/>
      <c r="W18" s="926"/>
      <c r="X18" s="926"/>
      <c r="Y18" s="926"/>
      <c r="Z18" s="926"/>
      <c r="AA18" s="926"/>
      <c r="AB18" s="926"/>
      <c r="AC18" s="926"/>
      <c r="AD18" s="926"/>
      <c r="AE18" s="926"/>
      <c r="AF18" s="926"/>
    </row>
    <row r="19" spans="1:32" s="802" customFormat="1" ht="18" customHeight="1">
      <c r="A19" s="935" t="s">
        <v>139</v>
      </c>
      <c r="B19" s="936" t="s">
        <v>812</v>
      </c>
      <c r="C19" s="940">
        <v>0</v>
      </c>
      <c r="D19" s="940">
        <v>0</v>
      </c>
      <c r="E19" s="940">
        <v>0</v>
      </c>
      <c r="F19" s="940"/>
      <c r="G19" s="940">
        <v>0</v>
      </c>
      <c r="H19" s="940">
        <v>0</v>
      </c>
      <c r="I19" s="940">
        <v>0</v>
      </c>
      <c r="J19" s="940">
        <v>0</v>
      </c>
      <c r="K19" s="940"/>
      <c r="L19" s="939">
        <f t="shared" si="0"/>
        <v>0</v>
      </c>
      <c r="M19" s="926"/>
      <c r="N19" s="926"/>
      <c r="O19" s="926"/>
      <c r="P19" s="926"/>
      <c r="Q19" s="926"/>
      <c r="R19" s="926"/>
      <c r="S19" s="926"/>
      <c r="T19" s="926"/>
      <c r="U19" s="926"/>
      <c r="V19" s="926"/>
      <c r="W19" s="926"/>
      <c r="X19" s="926"/>
      <c r="Y19" s="926"/>
      <c r="Z19" s="926"/>
      <c r="AA19" s="926"/>
      <c r="AB19" s="926"/>
      <c r="AC19" s="926"/>
      <c r="AD19" s="926"/>
      <c r="AE19" s="926"/>
      <c r="AF19" s="926"/>
    </row>
    <row r="20" spans="1:32" s="802" customFormat="1" ht="18" customHeight="1">
      <c r="A20" s="935" t="s">
        <v>141</v>
      </c>
      <c r="B20" s="936" t="s">
        <v>813</v>
      </c>
      <c r="C20" s="940">
        <v>0</v>
      </c>
      <c r="D20" s="940"/>
      <c r="E20" s="940">
        <v>0</v>
      </c>
      <c r="F20" s="940">
        <v>0</v>
      </c>
      <c r="G20" s="940">
        <v>0</v>
      </c>
      <c r="H20" s="940">
        <v>0</v>
      </c>
      <c r="I20" s="940">
        <v>0</v>
      </c>
      <c r="J20" s="940">
        <v>0</v>
      </c>
      <c r="K20" s="940"/>
      <c r="L20" s="939">
        <f t="shared" si="0"/>
        <v>0</v>
      </c>
      <c r="M20" s="926"/>
      <c r="N20" s="926"/>
      <c r="O20" s="926"/>
      <c r="P20" s="926"/>
      <c r="Q20" s="926"/>
      <c r="R20" s="926"/>
      <c r="S20" s="926"/>
      <c r="T20" s="926"/>
      <c r="U20" s="926"/>
      <c r="V20" s="926"/>
      <c r="W20" s="926"/>
      <c r="X20" s="926"/>
      <c r="Y20" s="926"/>
      <c r="Z20" s="926"/>
      <c r="AA20" s="926"/>
      <c r="AB20" s="926"/>
      <c r="AC20" s="926"/>
      <c r="AD20" s="926"/>
      <c r="AE20" s="926"/>
      <c r="AF20" s="926"/>
    </row>
    <row r="21" spans="1:32" s="802" customFormat="1" ht="18" customHeight="1">
      <c r="A21" s="935" t="s">
        <v>143</v>
      </c>
      <c r="B21" s="936" t="s">
        <v>814</v>
      </c>
      <c r="C21" s="940">
        <v>0</v>
      </c>
      <c r="D21" s="940">
        <v>0</v>
      </c>
      <c r="E21" s="940">
        <v>0</v>
      </c>
      <c r="F21" s="940">
        <v>0</v>
      </c>
      <c r="G21" s="940">
        <v>0</v>
      </c>
      <c r="H21" s="940">
        <v>0</v>
      </c>
      <c r="I21" s="940">
        <v>0</v>
      </c>
      <c r="J21" s="940">
        <v>0</v>
      </c>
      <c r="K21" s="940"/>
      <c r="L21" s="939">
        <f t="shared" si="0"/>
        <v>0</v>
      </c>
      <c r="M21" s="926"/>
      <c r="N21" s="926"/>
      <c r="O21" s="926"/>
      <c r="P21" s="926"/>
      <c r="Q21" s="926"/>
      <c r="R21" s="926"/>
      <c r="S21" s="926"/>
      <c r="T21" s="926"/>
      <c r="U21" s="926"/>
      <c r="V21" s="926"/>
      <c r="W21" s="926"/>
      <c r="X21" s="926"/>
      <c r="Y21" s="926"/>
      <c r="Z21" s="926"/>
      <c r="AA21" s="926"/>
      <c r="AB21" s="926"/>
      <c r="AC21" s="926"/>
      <c r="AD21" s="926"/>
      <c r="AE21" s="926"/>
      <c r="AF21" s="926"/>
    </row>
    <row r="22" spans="1:32" s="802" customFormat="1" ht="18" customHeight="1">
      <c r="A22" s="935" t="s">
        <v>145</v>
      </c>
      <c r="B22" s="936" t="s">
        <v>815</v>
      </c>
      <c r="C22" s="940">
        <v>0</v>
      </c>
      <c r="D22" s="940"/>
      <c r="E22" s="940">
        <v>0</v>
      </c>
      <c r="F22" s="940"/>
      <c r="G22" s="940">
        <v>0</v>
      </c>
      <c r="H22" s="940">
        <v>0</v>
      </c>
      <c r="I22" s="940">
        <v>0</v>
      </c>
      <c r="J22" s="940">
        <v>0</v>
      </c>
      <c r="K22" s="940"/>
      <c r="L22" s="939">
        <f t="shared" si="0"/>
        <v>0</v>
      </c>
      <c r="M22" s="926"/>
      <c r="N22" s="926"/>
      <c r="O22" s="926"/>
      <c r="P22" s="926"/>
      <c r="Q22" s="926"/>
      <c r="R22" s="926"/>
      <c r="S22" s="926"/>
      <c r="T22" s="926"/>
      <c r="U22" s="926"/>
      <c r="V22" s="926"/>
      <c r="W22" s="926"/>
      <c r="X22" s="926"/>
      <c r="Y22" s="926"/>
      <c r="Z22" s="926"/>
      <c r="AA22" s="926"/>
      <c r="AB22" s="926"/>
      <c r="AC22" s="926"/>
      <c r="AD22" s="926"/>
      <c r="AE22" s="926"/>
      <c r="AF22" s="926"/>
    </row>
    <row r="23" spans="1:32" s="802" customFormat="1" ht="18" customHeight="1">
      <c r="A23" s="935" t="s">
        <v>147</v>
      </c>
      <c r="B23" s="936" t="s">
        <v>816</v>
      </c>
      <c r="C23" s="940">
        <v>0</v>
      </c>
      <c r="D23" s="940">
        <v>0</v>
      </c>
      <c r="E23" s="940">
        <v>0</v>
      </c>
      <c r="F23" s="940">
        <v>268</v>
      </c>
      <c r="G23" s="940">
        <v>0</v>
      </c>
      <c r="H23" s="940">
        <v>0</v>
      </c>
      <c r="I23" s="940">
        <v>0</v>
      </c>
      <c r="J23" s="940">
        <v>0</v>
      </c>
      <c r="K23" s="940"/>
      <c r="L23" s="939">
        <f t="shared" si="0"/>
        <v>268</v>
      </c>
      <c r="M23" s="926"/>
      <c r="N23" s="926"/>
      <c r="O23" s="926"/>
      <c r="P23" s="926"/>
      <c r="Q23" s="926"/>
      <c r="R23" s="926"/>
      <c r="S23" s="926"/>
      <c r="T23" s="926"/>
      <c r="U23" s="926"/>
      <c r="V23" s="926"/>
      <c r="W23" s="926"/>
      <c r="X23" s="926"/>
      <c r="Y23" s="926"/>
      <c r="Z23" s="926"/>
      <c r="AA23" s="926"/>
      <c r="AB23" s="926"/>
      <c r="AC23" s="926"/>
      <c r="AD23" s="926"/>
      <c r="AE23" s="926"/>
      <c r="AF23" s="926"/>
    </row>
    <row r="24" spans="1:32" s="802" customFormat="1" ht="18" customHeight="1">
      <c r="A24" s="935" t="s">
        <v>149</v>
      </c>
      <c r="B24" s="936" t="s">
        <v>817</v>
      </c>
      <c r="C24" s="940">
        <v>0</v>
      </c>
      <c r="D24" s="940">
        <v>0</v>
      </c>
      <c r="E24" s="940">
        <v>0</v>
      </c>
      <c r="F24" s="940">
        <v>0</v>
      </c>
      <c r="G24" s="940">
        <v>0</v>
      </c>
      <c r="H24" s="940">
        <v>0</v>
      </c>
      <c r="I24" s="940">
        <v>0</v>
      </c>
      <c r="J24" s="940">
        <v>0</v>
      </c>
      <c r="K24" s="940"/>
      <c r="L24" s="939">
        <f t="shared" si="0"/>
        <v>0</v>
      </c>
      <c r="M24" s="926"/>
      <c r="N24" s="926"/>
      <c r="O24" s="926"/>
      <c r="P24" s="926"/>
      <c r="Q24" s="926"/>
      <c r="R24" s="926"/>
      <c r="S24" s="926"/>
      <c r="T24" s="926"/>
      <c r="U24" s="926"/>
      <c r="V24" s="926"/>
      <c r="W24" s="926"/>
      <c r="X24" s="926"/>
      <c r="Y24" s="926"/>
      <c r="Z24" s="926"/>
      <c r="AA24" s="926"/>
      <c r="AB24" s="926"/>
      <c r="AC24" s="926"/>
      <c r="AD24" s="926"/>
      <c r="AE24" s="926"/>
      <c r="AF24" s="926"/>
    </row>
    <row r="25" spans="1:32" s="802" customFormat="1" ht="18" customHeight="1">
      <c r="A25" s="935" t="s">
        <v>151</v>
      </c>
      <c r="B25" s="936" t="s">
        <v>818</v>
      </c>
      <c r="C25" s="940">
        <v>0</v>
      </c>
      <c r="D25" s="940">
        <v>0</v>
      </c>
      <c r="E25" s="940">
        <v>0</v>
      </c>
      <c r="F25" s="940">
        <v>120</v>
      </c>
      <c r="G25" s="940">
        <v>0</v>
      </c>
      <c r="H25" s="940">
        <v>0</v>
      </c>
      <c r="I25" s="940">
        <v>0</v>
      </c>
      <c r="J25" s="940">
        <v>0</v>
      </c>
      <c r="K25" s="940"/>
      <c r="L25" s="939">
        <f t="shared" si="0"/>
        <v>120</v>
      </c>
      <c r="M25" s="926"/>
      <c r="N25" s="926"/>
      <c r="O25" s="926"/>
      <c r="P25" s="926"/>
      <c r="Q25" s="926"/>
      <c r="R25" s="926"/>
      <c r="S25" s="926"/>
      <c r="T25" s="926"/>
      <c r="U25" s="926"/>
      <c r="V25" s="926"/>
      <c r="W25" s="926"/>
      <c r="X25" s="926"/>
      <c r="Y25" s="926"/>
      <c r="Z25" s="926"/>
      <c r="AA25" s="926"/>
      <c r="AB25" s="926"/>
      <c r="AC25" s="926"/>
      <c r="AD25" s="926"/>
      <c r="AE25" s="926"/>
      <c r="AF25" s="926"/>
    </row>
    <row r="26" spans="1:32" s="802" customFormat="1" ht="18" customHeight="1">
      <c r="A26" s="933" t="s">
        <v>664</v>
      </c>
      <c r="B26" s="934" t="s">
        <v>819</v>
      </c>
      <c r="C26" s="939">
        <v>0</v>
      </c>
      <c r="D26" s="939">
        <v>0</v>
      </c>
      <c r="E26" s="939">
        <v>0</v>
      </c>
      <c r="F26" s="939">
        <v>388</v>
      </c>
      <c r="G26" s="939">
        <v>0</v>
      </c>
      <c r="H26" s="939">
        <v>0</v>
      </c>
      <c r="I26" s="939">
        <v>0</v>
      </c>
      <c r="J26" s="939">
        <v>0</v>
      </c>
      <c r="K26" s="939"/>
      <c r="L26" s="939">
        <f t="shared" si="0"/>
        <v>388</v>
      </c>
      <c r="M26" s="926"/>
      <c r="N26" s="926"/>
      <c r="O26" s="926"/>
      <c r="P26" s="926"/>
      <c r="Q26" s="926"/>
      <c r="R26" s="926"/>
      <c r="S26" s="926"/>
      <c r="T26" s="926"/>
      <c r="U26" s="926"/>
      <c r="V26" s="926"/>
      <c r="W26" s="926"/>
      <c r="X26" s="926"/>
      <c r="Y26" s="926"/>
      <c r="Z26" s="926"/>
      <c r="AA26" s="926"/>
      <c r="AB26" s="926"/>
      <c r="AC26" s="926"/>
      <c r="AD26" s="926"/>
      <c r="AE26" s="926"/>
      <c r="AF26" s="926"/>
    </row>
    <row r="27" spans="1:32" s="802" customFormat="1" ht="18" customHeight="1">
      <c r="A27" s="933" t="s">
        <v>665</v>
      </c>
      <c r="B27" s="934" t="s">
        <v>820</v>
      </c>
      <c r="C27" s="939">
        <v>21993</v>
      </c>
      <c r="D27" s="939">
        <v>375806</v>
      </c>
      <c r="E27" s="939"/>
      <c r="F27" s="939">
        <v>76885</v>
      </c>
      <c r="G27" s="939">
        <v>0</v>
      </c>
      <c r="H27" s="939">
        <v>0</v>
      </c>
      <c r="I27" s="939">
        <v>0</v>
      </c>
      <c r="J27" s="939">
        <v>0</v>
      </c>
      <c r="K27" s="939">
        <v>1005</v>
      </c>
      <c r="L27" s="939">
        <f t="shared" si="0"/>
        <v>475689</v>
      </c>
      <c r="M27" s="926"/>
      <c r="N27" s="926"/>
      <c r="O27" s="926"/>
      <c r="P27" s="926"/>
      <c r="Q27" s="926"/>
      <c r="R27" s="926"/>
      <c r="S27" s="926"/>
      <c r="T27" s="926"/>
      <c r="U27" s="926"/>
      <c r="V27" s="926"/>
      <c r="W27" s="926"/>
      <c r="X27" s="926"/>
      <c r="Y27" s="926"/>
      <c r="Z27" s="926"/>
      <c r="AA27" s="926"/>
      <c r="AB27" s="926"/>
      <c r="AC27" s="926"/>
      <c r="AD27" s="926"/>
      <c r="AE27" s="926"/>
      <c r="AF27" s="926"/>
    </row>
    <row r="28" spans="1:32" s="802" customFormat="1" ht="18" customHeight="1">
      <c r="A28" s="933" t="s">
        <v>666</v>
      </c>
      <c r="B28" s="934" t="s">
        <v>821</v>
      </c>
      <c r="C28" s="939">
        <v>21855</v>
      </c>
      <c r="D28" s="939">
        <v>95445</v>
      </c>
      <c r="E28" s="939"/>
      <c r="F28" s="939">
        <v>55133</v>
      </c>
      <c r="G28" s="939">
        <v>0</v>
      </c>
      <c r="H28" s="939">
        <v>0</v>
      </c>
      <c r="I28" s="939">
        <v>0</v>
      </c>
      <c r="J28" s="939">
        <v>0</v>
      </c>
      <c r="K28" s="939"/>
      <c r="L28" s="939">
        <f t="shared" si="0"/>
        <v>172433</v>
      </c>
      <c r="M28" s="926"/>
      <c r="N28" s="926"/>
      <c r="O28" s="926"/>
      <c r="P28" s="926"/>
      <c r="Q28" s="926"/>
      <c r="R28" s="926"/>
      <c r="S28" s="926"/>
      <c r="T28" s="926"/>
      <c r="U28" s="926"/>
      <c r="V28" s="926"/>
      <c r="W28" s="926"/>
      <c r="X28" s="926"/>
      <c r="Y28" s="926"/>
      <c r="Z28" s="926"/>
      <c r="AA28" s="926"/>
      <c r="AB28" s="926"/>
      <c r="AC28" s="926"/>
      <c r="AD28" s="926"/>
      <c r="AE28" s="926"/>
      <c r="AF28" s="926"/>
    </row>
    <row r="29" spans="1:32" s="802" customFormat="1" ht="18" customHeight="1">
      <c r="A29" s="935" t="s">
        <v>667</v>
      </c>
      <c r="B29" s="936" t="s">
        <v>822</v>
      </c>
      <c r="C29" s="940">
        <v>34</v>
      </c>
      <c r="D29" s="940">
        <v>8815</v>
      </c>
      <c r="E29" s="940"/>
      <c r="F29" s="940">
        <v>8651</v>
      </c>
      <c r="G29" s="940">
        <v>0</v>
      </c>
      <c r="H29" s="940">
        <v>0</v>
      </c>
      <c r="I29" s="940">
        <v>0</v>
      </c>
      <c r="J29" s="940">
        <v>0</v>
      </c>
      <c r="K29" s="940"/>
      <c r="L29" s="939">
        <f t="shared" si="0"/>
        <v>17500</v>
      </c>
      <c r="M29" s="926"/>
      <c r="N29" s="926"/>
      <c r="O29" s="926"/>
      <c r="P29" s="926"/>
      <c r="Q29" s="926"/>
      <c r="R29" s="926"/>
      <c r="S29" s="926"/>
      <c r="T29" s="926"/>
      <c r="U29" s="926"/>
      <c r="V29" s="926"/>
      <c r="W29" s="926"/>
      <c r="X29" s="926"/>
      <c r="Y29" s="926"/>
      <c r="Z29" s="926"/>
      <c r="AA29" s="926"/>
      <c r="AB29" s="926"/>
      <c r="AC29" s="926"/>
      <c r="AD29" s="926"/>
      <c r="AE29" s="926"/>
      <c r="AF29" s="926"/>
    </row>
    <row r="30" spans="1:32" s="802" customFormat="1" ht="18" customHeight="1">
      <c r="A30" s="935" t="s">
        <v>668</v>
      </c>
      <c r="B30" s="936" t="s">
        <v>823</v>
      </c>
      <c r="C30" s="940"/>
      <c r="D30" s="940"/>
      <c r="E30" s="940">
        <v>0</v>
      </c>
      <c r="F30" s="940"/>
      <c r="G30" s="940">
        <v>0</v>
      </c>
      <c r="H30" s="940">
        <v>0</v>
      </c>
      <c r="I30" s="940">
        <v>0</v>
      </c>
      <c r="J30" s="940">
        <v>0</v>
      </c>
      <c r="K30" s="940"/>
      <c r="L30" s="939">
        <f t="shared" si="0"/>
        <v>0</v>
      </c>
      <c r="M30" s="926"/>
      <c r="N30" s="926"/>
      <c r="O30" s="926"/>
      <c r="P30" s="926"/>
      <c r="Q30" s="926"/>
      <c r="R30" s="926"/>
      <c r="S30" s="926"/>
      <c r="T30" s="926"/>
      <c r="U30" s="926"/>
      <c r="V30" s="926"/>
      <c r="W30" s="926"/>
      <c r="X30" s="926"/>
      <c r="Y30" s="926"/>
      <c r="Z30" s="926"/>
      <c r="AA30" s="926"/>
      <c r="AB30" s="926"/>
      <c r="AC30" s="926"/>
      <c r="AD30" s="926"/>
      <c r="AE30" s="926"/>
      <c r="AF30" s="926"/>
    </row>
    <row r="31" spans="1:32" s="802" customFormat="1" ht="18" customHeight="1">
      <c r="A31" s="933" t="s">
        <v>669</v>
      </c>
      <c r="B31" s="934" t="s">
        <v>824</v>
      </c>
      <c r="C31" s="939">
        <v>21889</v>
      </c>
      <c r="D31" s="939">
        <v>104260</v>
      </c>
      <c r="E31" s="939"/>
      <c r="F31" s="939">
        <v>63784</v>
      </c>
      <c r="G31" s="939">
        <v>0</v>
      </c>
      <c r="H31" s="939">
        <v>0</v>
      </c>
      <c r="I31" s="939">
        <v>0</v>
      </c>
      <c r="J31" s="939">
        <v>0</v>
      </c>
      <c r="K31" s="939"/>
      <c r="L31" s="939">
        <f t="shared" si="0"/>
        <v>189933</v>
      </c>
      <c r="M31" s="926"/>
      <c r="N31" s="926"/>
      <c r="O31" s="926"/>
      <c r="P31" s="926"/>
      <c r="Q31" s="926"/>
      <c r="R31" s="926"/>
      <c r="S31" s="926"/>
      <c r="T31" s="926"/>
      <c r="U31" s="926"/>
      <c r="V31" s="926"/>
      <c r="W31" s="926"/>
      <c r="X31" s="926"/>
      <c r="Y31" s="926"/>
      <c r="Z31" s="926"/>
      <c r="AA31" s="926"/>
      <c r="AB31" s="926"/>
      <c r="AC31" s="926"/>
      <c r="AD31" s="926"/>
      <c r="AE31" s="926"/>
      <c r="AF31" s="926"/>
    </row>
    <row r="32" spans="1:32" s="802" customFormat="1" ht="18" customHeight="1">
      <c r="A32" s="933" t="s">
        <v>670</v>
      </c>
      <c r="B32" s="934" t="s">
        <v>825</v>
      </c>
      <c r="C32" s="939">
        <v>0</v>
      </c>
      <c r="D32" s="939">
        <v>0</v>
      </c>
      <c r="E32" s="939">
        <v>0</v>
      </c>
      <c r="F32" s="939">
        <v>0</v>
      </c>
      <c r="G32" s="939">
        <v>0</v>
      </c>
      <c r="H32" s="939">
        <v>0</v>
      </c>
      <c r="I32" s="939">
        <v>0</v>
      </c>
      <c r="J32" s="939">
        <v>0</v>
      </c>
      <c r="K32" s="939"/>
      <c r="L32" s="939">
        <f t="shared" si="0"/>
        <v>0</v>
      </c>
      <c r="M32" s="926"/>
      <c r="N32" s="926"/>
      <c r="O32" s="926"/>
      <c r="P32" s="926"/>
      <c r="Q32" s="926"/>
      <c r="R32" s="926"/>
      <c r="S32" s="926"/>
      <c r="T32" s="926"/>
      <c r="U32" s="926"/>
      <c r="V32" s="926"/>
      <c r="W32" s="926"/>
      <c r="X32" s="926"/>
      <c r="Y32" s="926"/>
      <c r="Z32" s="926"/>
      <c r="AA32" s="926"/>
      <c r="AB32" s="926"/>
      <c r="AC32" s="926"/>
      <c r="AD32" s="926"/>
      <c r="AE32" s="926"/>
      <c r="AF32" s="926"/>
    </row>
    <row r="33" spans="1:32" s="802" customFormat="1" ht="18" customHeight="1">
      <c r="A33" s="935" t="s">
        <v>671</v>
      </c>
      <c r="B33" s="936" t="s">
        <v>822</v>
      </c>
      <c r="C33" s="940">
        <v>0</v>
      </c>
      <c r="D33" s="940">
        <v>0</v>
      </c>
      <c r="E33" s="940">
        <v>0</v>
      </c>
      <c r="F33" s="940">
        <v>0</v>
      </c>
      <c r="G33" s="940">
        <v>0</v>
      </c>
      <c r="H33" s="940">
        <v>0</v>
      </c>
      <c r="I33" s="940">
        <v>0</v>
      </c>
      <c r="J33" s="940">
        <v>0</v>
      </c>
      <c r="K33" s="940"/>
      <c r="L33" s="939">
        <f t="shared" si="0"/>
        <v>0</v>
      </c>
      <c r="M33" s="926"/>
      <c r="N33" s="926"/>
      <c r="O33" s="926"/>
      <c r="P33" s="926"/>
      <c r="Q33" s="926"/>
      <c r="R33" s="926"/>
      <c r="S33" s="926"/>
      <c r="T33" s="926"/>
      <c r="U33" s="926"/>
      <c r="V33" s="926"/>
      <c r="W33" s="926"/>
      <c r="X33" s="926"/>
      <c r="Y33" s="926"/>
      <c r="Z33" s="926"/>
      <c r="AA33" s="926"/>
      <c r="AB33" s="926"/>
      <c r="AC33" s="926"/>
      <c r="AD33" s="926"/>
      <c r="AE33" s="926"/>
      <c r="AF33" s="926"/>
    </row>
    <row r="34" spans="1:32" s="802" customFormat="1" ht="18" customHeight="1">
      <c r="A34" s="935" t="s">
        <v>672</v>
      </c>
      <c r="B34" s="936" t="s">
        <v>823</v>
      </c>
      <c r="C34" s="940">
        <v>0</v>
      </c>
      <c r="D34" s="940">
        <v>0</v>
      </c>
      <c r="E34" s="940">
        <v>0</v>
      </c>
      <c r="F34" s="940">
        <v>0</v>
      </c>
      <c r="G34" s="940">
        <v>0</v>
      </c>
      <c r="H34" s="940">
        <v>0</v>
      </c>
      <c r="I34" s="940">
        <v>0</v>
      </c>
      <c r="J34" s="940">
        <v>0</v>
      </c>
      <c r="K34" s="940"/>
      <c r="L34" s="939">
        <f t="shared" si="0"/>
        <v>0</v>
      </c>
      <c r="M34" s="926"/>
      <c r="N34" s="926"/>
      <c r="O34" s="926"/>
      <c r="P34" s="926"/>
      <c r="Q34" s="926"/>
      <c r="R34" s="926"/>
      <c r="S34" s="926"/>
      <c r="T34" s="926"/>
      <c r="U34" s="926"/>
      <c r="V34" s="926"/>
      <c r="W34" s="926"/>
      <c r="X34" s="926"/>
      <c r="Y34" s="926"/>
      <c r="Z34" s="926"/>
      <c r="AA34" s="926"/>
      <c r="AB34" s="926"/>
      <c r="AC34" s="926"/>
      <c r="AD34" s="926"/>
      <c r="AE34" s="926"/>
      <c r="AF34" s="926"/>
    </row>
    <row r="35" spans="1:32" s="802" customFormat="1" ht="18" customHeight="1">
      <c r="A35" s="935" t="s">
        <v>673</v>
      </c>
      <c r="B35" s="936" t="s">
        <v>826</v>
      </c>
      <c r="C35" s="940">
        <v>0</v>
      </c>
      <c r="D35" s="940">
        <v>0</v>
      </c>
      <c r="E35" s="940">
        <v>0</v>
      </c>
      <c r="F35" s="940">
        <v>0</v>
      </c>
      <c r="G35" s="940">
        <v>0</v>
      </c>
      <c r="H35" s="940">
        <v>0</v>
      </c>
      <c r="I35" s="940">
        <v>0</v>
      </c>
      <c r="J35" s="940">
        <v>0</v>
      </c>
      <c r="K35" s="940"/>
      <c r="L35" s="939">
        <f t="shared" si="0"/>
        <v>0</v>
      </c>
      <c r="M35" s="926"/>
      <c r="N35" s="926"/>
      <c r="O35" s="926"/>
      <c r="P35" s="926"/>
      <c r="Q35" s="926"/>
      <c r="R35" s="926"/>
      <c r="S35" s="926"/>
      <c r="T35" s="926"/>
      <c r="U35" s="926"/>
      <c r="V35" s="926"/>
      <c r="W35" s="926"/>
      <c r="X35" s="926"/>
      <c r="Y35" s="926"/>
      <c r="Z35" s="926"/>
      <c r="AA35" s="926"/>
      <c r="AB35" s="926"/>
      <c r="AC35" s="926"/>
      <c r="AD35" s="926"/>
      <c r="AE35" s="926"/>
      <c r="AF35" s="926"/>
    </row>
    <row r="36" spans="1:32" s="802" customFormat="1" ht="18" customHeight="1">
      <c r="A36" s="933" t="s">
        <v>674</v>
      </c>
      <c r="B36" s="934" t="s">
        <v>827</v>
      </c>
      <c r="C36" s="939">
        <v>0</v>
      </c>
      <c r="D36" s="939">
        <v>0</v>
      </c>
      <c r="E36" s="939">
        <v>0</v>
      </c>
      <c r="F36" s="939">
        <v>0</v>
      </c>
      <c r="G36" s="939">
        <v>0</v>
      </c>
      <c r="H36" s="939">
        <v>0</v>
      </c>
      <c r="I36" s="939">
        <v>0</v>
      </c>
      <c r="J36" s="939">
        <v>0</v>
      </c>
      <c r="K36" s="939"/>
      <c r="L36" s="939">
        <f t="shared" si="0"/>
        <v>0</v>
      </c>
      <c r="M36" s="926"/>
      <c r="N36" s="926"/>
      <c r="O36" s="926"/>
      <c r="P36" s="926"/>
      <c r="Q36" s="926"/>
      <c r="R36" s="926"/>
      <c r="S36" s="926"/>
      <c r="T36" s="926"/>
      <c r="U36" s="926"/>
      <c r="V36" s="926"/>
      <c r="W36" s="926"/>
      <c r="X36" s="926"/>
      <c r="Y36" s="926"/>
      <c r="Z36" s="926"/>
      <c r="AA36" s="926"/>
      <c r="AB36" s="926"/>
      <c r="AC36" s="926"/>
      <c r="AD36" s="926"/>
      <c r="AE36" s="926"/>
      <c r="AF36" s="926"/>
    </row>
    <row r="37" spans="1:32" s="802" customFormat="1" ht="18" customHeight="1">
      <c r="A37" s="933" t="s">
        <v>675</v>
      </c>
      <c r="B37" s="934" t="s">
        <v>828</v>
      </c>
      <c r="C37" s="939">
        <v>21889</v>
      </c>
      <c r="D37" s="939">
        <v>104260</v>
      </c>
      <c r="E37" s="939"/>
      <c r="F37" s="939">
        <v>63784</v>
      </c>
      <c r="G37" s="939">
        <v>0</v>
      </c>
      <c r="H37" s="939">
        <v>0</v>
      </c>
      <c r="I37" s="939">
        <v>0</v>
      </c>
      <c r="J37" s="939">
        <v>0</v>
      </c>
      <c r="K37" s="939"/>
      <c r="L37" s="939">
        <f t="shared" si="0"/>
        <v>189933</v>
      </c>
      <c r="M37" s="926"/>
      <c r="N37" s="926"/>
      <c r="O37" s="926"/>
      <c r="P37" s="926"/>
      <c r="Q37" s="926"/>
      <c r="R37" s="926"/>
      <c r="S37" s="926"/>
      <c r="T37" s="926"/>
      <c r="U37" s="926"/>
      <c r="V37" s="926"/>
      <c r="W37" s="926"/>
      <c r="X37" s="926"/>
      <c r="Y37" s="926"/>
      <c r="Z37" s="926"/>
      <c r="AA37" s="926"/>
      <c r="AB37" s="926"/>
      <c r="AC37" s="926"/>
      <c r="AD37" s="926"/>
      <c r="AE37" s="926"/>
      <c r="AF37" s="926"/>
    </row>
    <row r="38" spans="1:32" s="802" customFormat="1" ht="18" customHeight="1">
      <c r="A38" s="933" t="s">
        <v>676</v>
      </c>
      <c r="B38" s="934" t="s">
        <v>829</v>
      </c>
      <c r="C38" s="939">
        <v>104</v>
      </c>
      <c r="D38" s="939">
        <v>271546</v>
      </c>
      <c r="E38" s="939"/>
      <c r="F38" s="939">
        <v>13101</v>
      </c>
      <c r="G38" s="939">
        <v>0</v>
      </c>
      <c r="H38" s="939">
        <v>0</v>
      </c>
      <c r="I38" s="939">
        <v>0</v>
      </c>
      <c r="J38" s="939">
        <v>0</v>
      </c>
      <c r="K38" s="939">
        <v>1005</v>
      </c>
      <c r="L38" s="939">
        <f t="shared" si="0"/>
        <v>285756</v>
      </c>
      <c r="M38" s="926"/>
      <c r="N38" s="926"/>
      <c r="O38" s="926"/>
      <c r="P38" s="926"/>
      <c r="Q38" s="926"/>
      <c r="R38" s="926"/>
      <c r="S38" s="926"/>
      <c r="T38" s="926"/>
      <c r="U38" s="926"/>
      <c r="V38" s="926"/>
      <c r="W38" s="926"/>
      <c r="X38" s="926"/>
      <c r="Y38" s="926"/>
      <c r="Z38" s="926"/>
      <c r="AA38" s="926"/>
      <c r="AB38" s="926"/>
      <c r="AC38" s="926"/>
      <c r="AD38" s="926"/>
      <c r="AE38" s="926"/>
      <c r="AF38" s="926"/>
    </row>
    <row r="39" spans="1:32">
      <c r="A39" s="924"/>
      <c r="B39" s="925"/>
      <c r="C39" s="941"/>
      <c r="D39" s="941"/>
      <c r="E39" s="941"/>
      <c r="F39" s="941"/>
      <c r="G39" s="941"/>
      <c r="H39" s="941"/>
      <c r="I39" s="941"/>
      <c r="J39" s="941"/>
      <c r="K39" s="941"/>
      <c r="L39" s="942"/>
      <c r="M39" s="923"/>
      <c r="N39" s="923"/>
      <c r="O39" s="923"/>
      <c r="P39" s="923"/>
      <c r="Q39" s="923"/>
      <c r="R39" s="923"/>
      <c r="S39" s="923"/>
      <c r="T39" s="923"/>
      <c r="U39" s="923"/>
      <c r="V39" s="923"/>
      <c r="W39" s="923"/>
      <c r="X39" s="923"/>
      <c r="Y39" s="923"/>
      <c r="Z39" s="923"/>
      <c r="AA39" s="923"/>
      <c r="AB39" s="923"/>
      <c r="AC39" s="923"/>
      <c r="AD39" s="923"/>
      <c r="AE39" s="923"/>
      <c r="AF39" s="923"/>
    </row>
    <row r="40" spans="1:32">
      <c r="A40" s="923"/>
      <c r="B40" s="923"/>
      <c r="C40" s="943"/>
      <c r="D40" s="943"/>
      <c r="E40" s="943"/>
      <c r="F40" s="943"/>
      <c r="G40" s="943"/>
      <c r="H40" s="943"/>
      <c r="I40" s="943"/>
      <c r="J40" s="943"/>
      <c r="K40" s="943"/>
      <c r="L40" s="943"/>
      <c r="M40" s="923"/>
      <c r="N40" s="923"/>
      <c r="O40" s="923"/>
      <c r="P40" s="923"/>
      <c r="Q40" s="923"/>
      <c r="R40" s="923"/>
      <c r="S40" s="923"/>
      <c r="T40" s="923"/>
      <c r="U40" s="923"/>
      <c r="V40" s="923"/>
      <c r="W40" s="923"/>
      <c r="X40" s="923"/>
      <c r="Y40" s="923"/>
      <c r="Z40" s="923"/>
      <c r="AA40" s="923"/>
      <c r="AB40" s="923"/>
      <c r="AC40" s="923"/>
      <c r="AD40" s="923"/>
      <c r="AE40" s="923"/>
      <c r="AF40" s="923"/>
    </row>
    <row r="41" spans="1:32">
      <c r="A41" s="923"/>
      <c r="B41" s="923"/>
      <c r="C41" s="943"/>
      <c r="D41" s="943"/>
      <c r="E41" s="943"/>
      <c r="F41" s="943"/>
      <c r="G41" s="943"/>
      <c r="H41" s="943"/>
      <c r="I41" s="943"/>
      <c r="J41" s="943"/>
      <c r="K41" s="943"/>
      <c r="L41" s="943"/>
      <c r="M41" s="923"/>
      <c r="N41" s="923"/>
      <c r="O41" s="923"/>
      <c r="P41" s="923"/>
      <c r="Q41" s="923"/>
      <c r="R41" s="923"/>
      <c r="S41" s="923"/>
      <c r="T41" s="923"/>
      <c r="U41" s="923"/>
      <c r="V41" s="923"/>
      <c r="W41" s="923"/>
      <c r="X41" s="923"/>
      <c r="Y41" s="923"/>
      <c r="Z41" s="923"/>
      <c r="AA41" s="923"/>
      <c r="AB41" s="923"/>
      <c r="AC41" s="923"/>
      <c r="AD41" s="923"/>
      <c r="AE41" s="923"/>
      <c r="AF41" s="923"/>
    </row>
    <row r="42" spans="1:32">
      <c r="A42" s="923"/>
      <c r="B42" s="923"/>
      <c r="C42" s="943"/>
      <c r="D42" s="943"/>
      <c r="E42" s="943"/>
      <c r="F42" s="943"/>
      <c r="G42" s="943"/>
      <c r="H42" s="943"/>
      <c r="I42" s="943"/>
      <c r="J42" s="943"/>
      <c r="K42" s="943"/>
      <c r="L42" s="943"/>
      <c r="M42" s="923"/>
      <c r="N42" s="923"/>
      <c r="O42" s="923"/>
      <c r="P42" s="923"/>
      <c r="Q42" s="923"/>
      <c r="R42" s="923"/>
      <c r="S42" s="923"/>
      <c r="T42" s="923"/>
      <c r="U42" s="923"/>
      <c r="V42" s="923"/>
      <c r="W42" s="923"/>
      <c r="X42" s="923"/>
      <c r="Y42" s="923"/>
      <c r="Z42" s="923"/>
      <c r="AA42" s="923"/>
      <c r="AB42" s="923"/>
      <c r="AC42" s="923"/>
      <c r="AD42" s="923"/>
      <c r="AE42" s="923"/>
      <c r="AF42" s="923"/>
    </row>
    <row r="43" spans="1:32">
      <c r="A43" s="923"/>
      <c r="B43" s="923"/>
      <c r="C43" s="943"/>
      <c r="D43" s="943"/>
      <c r="E43" s="943"/>
      <c r="F43" s="943"/>
      <c r="G43" s="943"/>
      <c r="H43" s="943"/>
      <c r="I43" s="943"/>
      <c r="J43" s="943"/>
      <c r="K43" s="943"/>
      <c r="L43" s="943"/>
      <c r="M43" s="923"/>
      <c r="N43" s="923"/>
      <c r="O43" s="923"/>
      <c r="P43" s="923"/>
      <c r="Q43" s="923"/>
      <c r="R43" s="923"/>
      <c r="S43" s="923"/>
      <c r="T43" s="923"/>
      <c r="U43" s="923"/>
      <c r="V43" s="923"/>
      <c r="W43" s="923"/>
      <c r="X43" s="923"/>
      <c r="Y43" s="923"/>
      <c r="Z43" s="923"/>
      <c r="AA43" s="923"/>
      <c r="AB43" s="923"/>
      <c r="AC43" s="923"/>
      <c r="AD43" s="923"/>
      <c r="AE43" s="923"/>
      <c r="AF43" s="923"/>
    </row>
  </sheetData>
  <mergeCells count="2">
    <mergeCell ref="A1:L1"/>
    <mergeCell ref="A2:L2"/>
  </mergeCells>
  <phoneticPr fontId="23" type="noConversion"/>
  <pageMargins left="0.6692913385826772" right="0.15748031496062992" top="0.39370078740157483" bottom="0.23622047244094491" header="0.15748031496062992" footer="0.19685039370078741"/>
  <pageSetup paperSize="9" scale="68" orientation="landscape" horizontalDpi="300" verticalDpi="300" r:id="rId1"/>
  <headerFooter alignWithMargins="0">
    <oddHeader>&amp;R6. tájékoztató tábla az 5/2016. (V.10.) önkormányzati rendelethez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A1:F23"/>
  <sheetViews>
    <sheetView zoomScaleNormal="100" workbookViewId="0">
      <selection activeCell="A2" sqref="A2:E2"/>
    </sheetView>
  </sheetViews>
  <sheetFormatPr defaultRowHeight="12.75"/>
  <cols>
    <col min="1" max="1" width="16.33203125" style="221" customWidth="1"/>
    <col min="2" max="2" width="28.83203125" style="221" customWidth="1"/>
    <col min="3" max="3" width="14.1640625" style="221" customWidth="1"/>
    <col min="4" max="4" width="19.1640625" style="221" customWidth="1"/>
    <col min="5" max="5" width="25" style="221" customWidth="1"/>
    <col min="6" max="6" width="5.5" style="221" customWidth="1"/>
    <col min="7" max="16384" width="9.33203125" style="221"/>
  </cols>
  <sheetData>
    <row r="1" spans="1:6">
      <c r="A1" s="222"/>
      <c r="F1" s="1352" t="str">
        <f>+CONCATENATE("7. tájékoztató tábla az 5/2016. (V.10.) önkormányzati rendelethez")</f>
        <v>7. tájékoztató tábla az 5/2016. (V.10.) önkormányzati rendelethez</v>
      </c>
    </row>
    <row r="2" spans="1:6" ht="33" customHeight="1">
      <c r="A2" s="1349" t="str">
        <f>+CONCATENATE("A Jászboldogháza Községi Önkormányzat tulajdonában álló gazdálkodó szervezetek működéséből származó",CHAR(10),"kötelezettségek és részesedések alakulása a ",LEFT(ÖSSZEFÜGGÉSEK!A4,4),". évben")</f>
        <v>A Jászboldogháza Községi Önkormányzat tulajdonában álló gazdálkodó szervezetek működéséből származó
kötelezettségek és részesedések alakulása a 2015. évben</v>
      </c>
      <c r="B2" s="1349"/>
      <c r="C2" s="1349"/>
      <c r="D2" s="1349"/>
      <c r="E2" s="1349"/>
      <c r="F2" s="1352"/>
    </row>
    <row r="3" spans="1:6" ht="16.5" thickBot="1">
      <c r="A3" s="223"/>
      <c r="F3" s="1352"/>
    </row>
    <row r="4" spans="1:6" ht="79.5" thickBot="1">
      <c r="A4" s="224" t="s">
        <v>1084</v>
      </c>
      <c r="B4" s="225" t="s">
        <v>1085</v>
      </c>
      <c r="C4" s="225" t="s">
        <v>1086</v>
      </c>
      <c r="D4" s="225" t="s">
        <v>1087</v>
      </c>
      <c r="E4" s="226" t="s">
        <v>1088</v>
      </c>
      <c r="F4" s="1352"/>
    </row>
    <row r="5" spans="1:6" ht="15.75">
      <c r="A5" s="227" t="s">
        <v>844</v>
      </c>
      <c r="B5" s="231"/>
      <c r="C5" s="234"/>
      <c r="D5" s="237"/>
      <c r="E5" s="241"/>
      <c r="F5" s="1352"/>
    </row>
    <row r="6" spans="1:6" ht="15.75">
      <c r="A6" s="228" t="s">
        <v>845</v>
      </c>
      <c r="B6" s="232"/>
      <c r="C6" s="235"/>
      <c r="D6" s="238"/>
      <c r="E6" s="242"/>
      <c r="F6" s="1352"/>
    </row>
    <row r="7" spans="1:6" ht="15.75">
      <c r="A7" s="228" t="s">
        <v>846</v>
      </c>
      <c r="B7" s="232"/>
      <c r="C7" s="235"/>
      <c r="D7" s="238"/>
      <c r="E7" s="242"/>
      <c r="F7" s="1352"/>
    </row>
    <row r="8" spans="1:6" ht="15.75">
      <c r="A8" s="228" t="s">
        <v>847</v>
      </c>
      <c r="B8" s="232"/>
      <c r="C8" s="235"/>
      <c r="D8" s="238"/>
      <c r="E8" s="242"/>
      <c r="F8" s="1352"/>
    </row>
    <row r="9" spans="1:6" ht="15.75">
      <c r="A9" s="228" t="s">
        <v>848</v>
      </c>
      <c r="B9" s="232"/>
      <c r="C9" s="235"/>
      <c r="D9" s="238"/>
      <c r="E9" s="242"/>
      <c r="F9" s="1352"/>
    </row>
    <row r="10" spans="1:6" ht="15.75">
      <c r="A10" s="228" t="s">
        <v>849</v>
      </c>
      <c r="B10" s="232"/>
      <c r="C10" s="235"/>
      <c r="D10" s="238"/>
      <c r="E10" s="242"/>
      <c r="F10" s="1352"/>
    </row>
    <row r="11" spans="1:6" ht="15.75">
      <c r="A11" s="228" t="s">
        <v>850</v>
      </c>
      <c r="B11" s="232"/>
      <c r="C11" s="235"/>
      <c r="D11" s="238"/>
      <c r="E11" s="242"/>
      <c r="F11" s="1352"/>
    </row>
    <row r="12" spans="1:6" ht="15.75">
      <c r="A12" s="228" t="s">
        <v>851</v>
      </c>
      <c r="B12" s="232"/>
      <c r="C12" s="235"/>
      <c r="D12" s="238"/>
      <c r="E12" s="242"/>
      <c r="F12" s="1352"/>
    </row>
    <row r="13" spans="1:6" ht="15.75">
      <c r="A13" s="228" t="s">
        <v>852</v>
      </c>
      <c r="B13" s="232"/>
      <c r="C13" s="235"/>
      <c r="D13" s="238"/>
      <c r="E13" s="242"/>
      <c r="F13" s="1352"/>
    </row>
    <row r="14" spans="1:6" ht="15.75">
      <c r="A14" s="228" t="s">
        <v>853</v>
      </c>
      <c r="B14" s="232"/>
      <c r="C14" s="235"/>
      <c r="D14" s="238"/>
      <c r="E14" s="242"/>
      <c r="F14" s="1352"/>
    </row>
    <row r="15" spans="1:6" ht="15.75">
      <c r="A15" s="228" t="s">
        <v>854</v>
      </c>
      <c r="B15" s="232"/>
      <c r="C15" s="235"/>
      <c r="D15" s="238"/>
      <c r="E15" s="242"/>
      <c r="F15" s="1352"/>
    </row>
    <row r="16" spans="1:6" ht="15.75">
      <c r="A16" s="228" t="s">
        <v>855</v>
      </c>
      <c r="B16" s="232"/>
      <c r="C16" s="235"/>
      <c r="D16" s="238"/>
      <c r="E16" s="242"/>
      <c r="F16" s="1352"/>
    </row>
    <row r="17" spans="1:6" ht="15.75">
      <c r="A17" s="228" t="s">
        <v>856</v>
      </c>
      <c r="B17" s="232"/>
      <c r="C17" s="235"/>
      <c r="D17" s="238"/>
      <c r="E17" s="242"/>
      <c r="F17" s="1352"/>
    </row>
    <row r="18" spans="1:6" ht="15.75">
      <c r="A18" s="228" t="s">
        <v>857</v>
      </c>
      <c r="B18" s="232"/>
      <c r="C18" s="235"/>
      <c r="D18" s="238"/>
      <c r="E18" s="242"/>
      <c r="F18" s="1352"/>
    </row>
    <row r="19" spans="1:6" ht="15.75">
      <c r="A19" s="228" t="s">
        <v>858</v>
      </c>
      <c r="B19" s="232"/>
      <c r="C19" s="235"/>
      <c r="D19" s="238"/>
      <c r="E19" s="242"/>
      <c r="F19" s="1352"/>
    </row>
    <row r="20" spans="1:6" ht="15.75">
      <c r="A20" s="228" t="s">
        <v>859</v>
      </c>
      <c r="B20" s="232"/>
      <c r="C20" s="235"/>
      <c r="D20" s="238"/>
      <c r="E20" s="242"/>
      <c r="F20" s="1352"/>
    </row>
    <row r="21" spans="1:6" ht="16.5" thickBot="1">
      <c r="A21" s="229" t="s">
        <v>860</v>
      </c>
      <c r="B21" s="233"/>
      <c r="C21" s="236"/>
      <c r="D21" s="239"/>
      <c r="E21" s="243"/>
      <c r="F21" s="1352"/>
    </row>
    <row r="22" spans="1:6" ht="16.5" thickBot="1">
      <c r="A22" s="1350" t="s">
        <v>1089</v>
      </c>
      <c r="B22" s="1351"/>
      <c r="C22" s="230"/>
      <c r="D22" s="240" t="str">
        <f>IF(SUM(D5:D21)=0,"",SUM(D5:D21))</f>
        <v/>
      </c>
      <c r="E22" s="244" t="str">
        <f>IF(SUM(E5:E21)=0,"",SUM(E5:E21))</f>
        <v/>
      </c>
      <c r="F22" s="1352"/>
    </row>
    <row r="23" spans="1:6" ht="15.75">
      <c r="A23" s="223"/>
    </row>
  </sheetData>
  <mergeCells count="3">
    <mergeCell ref="A2:E2"/>
    <mergeCell ref="A22:B22"/>
    <mergeCell ref="F1:F22"/>
  </mergeCells>
  <phoneticPr fontId="0" type="noConversion"/>
  <pageMargins left="0.33" right="0.19" top="0.98" bottom="0.75" header="0.5" footer="0.5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H24" sqref="H24"/>
    </sheetView>
  </sheetViews>
  <sheetFormatPr defaultRowHeight="12.75"/>
  <cols>
    <col min="1" max="1" width="5.5" customWidth="1"/>
    <col min="2" max="2" width="60.5" style="967" customWidth="1"/>
    <col min="3" max="5" width="12.83203125" style="723" customWidth="1"/>
  </cols>
  <sheetData>
    <row r="1" spans="1:5" ht="30.75" customHeight="1">
      <c r="A1" s="1353" t="s">
        <v>538</v>
      </c>
      <c r="B1" s="1354"/>
      <c r="C1" s="1354"/>
      <c r="D1" s="1354"/>
      <c r="E1" s="1355"/>
    </row>
    <row r="2" spans="1:5" s="724" customFormat="1" ht="54.75" customHeight="1">
      <c r="A2" s="984"/>
      <c r="B2" s="1154" t="s">
        <v>884</v>
      </c>
      <c r="C2" s="635" t="s">
        <v>539</v>
      </c>
      <c r="D2" s="635" t="s">
        <v>540</v>
      </c>
      <c r="E2" s="635" t="s">
        <v>541</v>
      </c>
    </row>
    <row r="3" spans="1:5" s="802" customFormat="1" ht="15">
      <c r="A3" s="977" t="s">
        <v>115</v>
      </c>
      <c r="B3" s="978" t="s">
        <v>542</v>
      </c>
      <c r="C3" s="979">
        <v>29773</v>
      </c>
      <c r="D3" s="979">
        <v>0</v>
      </c>
      <c r="E3" s="979">
        <v>36959</v>
      </c>
    </row>
    <row r="4" spans="1:5" s="802" customFormat="1" ht="30">
      <c r="A4" s="977" t="s">
        <v>117</v>
      </c>
      <c r="B4" s="978" t="s">
        <v>543</v>
      </c>
      <c r="C4" s="979">
        <v>20249</v>
      </c>
      <c r="D4" s="979">
        <v>0</v>
      </c>
      <c r="E4" s="979">
        <v>15979</v>
      </c>
    </row>
    <row r="5" spans="1:5" s="802" customFormat="1" ht="15">
      <c r="A5" s="977" t="s">
        <v>119</v>
      </c>
      <c r="B5" s="978" t="s">
        <v>544</v>
      </c>
      <c r="C5" s="979">
        <v>5659</v>
      </c>
      <c r="D5" s="979">
        <v>0</v>
      </c>
      <c r="E5" s="979">
        <v>7042</v>
      </c>
    </row>
    <row r="6" spans="1:5" s="983" customFormat="1" ht="28.5">
      <c r="A6" s="980" t="s">
        <v>1292</v>
      </c>
      <c r="B6" s="981" t="s">
        <v>545</v>
      </c>
      <c r="C6" s="982">
        <v>55681</v>
      </c>
      <c r="D6" s="982">
        <v>0</v>
      </c>
      <c r="E6" s="982">
        <v>59980</v>
      </c>
    </row>
    <row r="7" spans="1:5" s="802" customFormat="1" ht="30">
      <c r="A7" s="977" t="s">
        <v>125</v>
      </c>
      <c r="B7" s="978" t="s">
        <v>546</v>
      </c>
      <c r="C7" s="979">
        <v>89</v>
      </c>
      <c r="D7" s="979">
        <v>0</v>
      </c>
      <c r="E7" s="979">
        <v>50369</v>
      </c>
    </row>
    <row r="8" spans="1:5" s="802" customFormat="1" ht="30">
      <c r="A8" s="977" t="s">
        <v>127</v>
      </c>
      <c r="B8" s="978" t="s">
        <v>547</v>
      </c>
      <c r="C8" s="979">
        <v>0</v>
      </c>
      <c r="D8" s="979">
        <v>0</v>
      </c>
      <c r="E8" s="979">
        <v>67679</v>
      </c>
    </row>
    <row r="9" spans="1:5" s="802" customFormat="1" ht="15">
      <c r="A9" s="977" t="s">
        <v>129</v>
      </c>
      <c r="B9" s="978" t="s">
        <v>548</v>
      </c>
      <c r="C9" s="979">
        <v>2</v>
      </c>
      <c r="D9" s="979">
        <v>0</v>
      </c>
      <c r="E9" s="979">
        <v>185</v>
      </c>
    </row>
    <row r="10" spans="1:5" s="983" customFormat="1" ht="28.5">
      <c r="A10" s="980" t="s">
        <v>572</v>
      </c>
      <c r="B10" s="981" t="s">
        <v>549</v>
      </c>
      <c r="C10" s="982">
        <v>91</v>
      </c>
      <c r="D10" s="982">
        <v>0</v>
      </c>
      <c r="E10" s="982">
        <v>118233</v>
      </c>
    </row>
    <row r="11" spans="1:5" s="802" customFormat="1" ht="15">
      <c r="A11" s="977" t="s">
        <v>131</v>
      </c>
      <c r="B11" s="978" t="s">
        <v>550</v>
      </c>
      <c r="C11" s="979">
        <v>22225</v>
      </c>
      <c r="D11" s="979">
        <v>0</v>
      </c>
      <c r="E11" s="979">
        <v>17767</v>
      </c>
    </row>
    <row r="12" spans="1:5" s="802" customFormat="1" ht="15">
      <c r="A12" s="977" t="s">
        <v>133</v>
      </c>
      <c r="B12" s="978" t="s">
        <v>551</v>
      </c>
      <c r="C12" s="979">
        <v>32093</v>
      </c>
      <c r="D12" s="979">
        <v>0</v>
      </c>
      <c r="E12" s="979">
        <v>25519</v>
      </c>
    </row>
    <row r="13" spans="1:5" s="983" customFormat="1" ht="28.5">
      <c r="A13" s="980" t="s">
        <v>573</v>
      </c>
      <c r="B13" s="981" t="s">
        <v>552</v>
      </c>
      <c r="C13" s="982">
        <v>57318</v>
      </c>
      <c r="D13" s="982">
        <v>0</v>
      </c>
      <c r="E13" s="982">
        <v>43286</v>
      </c>
    </row>
    <row r="14" spans="1:5" s="802" customFormat="1" ht="15">
      <c r="A14" s="977" t="s">
        <v>139</v>
      </c>
      <c r="B14" s="978" t="s">
        <v>553</v>
      </c>
      <c r="C14" s="979">
        <v>68631</v>
      </c>
      <c r="D14" s="979">
        <v>0</v>
      </c>
      <c r="E14" s="979">
        <v>64725</v>
      </c>
    </row>
    <row r="15" spans="1:5" s="802" customFormat="1" ht="15">
      <c r="A15" s="977" t="s">
        <v>141</v>
      </c>
      <c r="B15" s="978" t="s">
        <v>554</v>
      </c>
      <c r="C15" s="979">
        <v>7773</v>
      </c>
      <c r="D15" s="979">
        <v>0</v>
      </c>
      <c r="E15" s="979">
        <v>11413</v>
      </c>
    </row>
    <row r="16" spans="1:5" s="802" customFormat="1" ht="15">
      <c r="A16" s="977" t="s">
        <v>143</v>
      </c>
      <c r="B16" s="978" t="s">
        <v>555</v>
      </c>
      <c r="C16" s="979">
        <v>13934</v>
      </c>
      <c r="D16" s="979">
        <v>0</v>
      </c>
      <c r="E16" s="979">
        <v>14074</v>
      </c>
    </row>
    <row r="17" spans="1:5" s="983" customFormat="1" ht="28.5">
      <c r="A17" s="980" t="s">
        <v>574</v>
      </c>
      <c r="B17" s="981" t="s">
        <v>556</v>
      </c>
      <c r="C17" s="982">
        <v>90338</v>
      </c>
      <c r="D17" s="982">
        <v>0</v>
      </c>
      <c r="E17" s="982">
        <v>90212</v>
      </c>
    </row>
    <row r="18" spans="1:5" s="983" customFormat="1" ht="14.25">
      <c r="A18" s="980" t="s">
        <v>575</v>
      </c>
      <c r="B18" s="981" t="s">
        <v>557</v>
      </c>
      <c r="C18" s="982">
        <v>15678</v>
      </c>
      <c r="D18" s="982">
        <v>0</v>
      </c>
      <c r="E18" s="982">
        <v>17620</v>
      </c>
    </row>
    <row r="19" spans="1:5" s="983" customFormat="1" ht="14.25">
      <c r="A19" s="980" t="s">
        <v>576</v>
      </c>
      <c r="B19" s="981" t="s">
        <v>558</v>
      </c>
      <c r="C19" s="982">
        <v>29121</v>
      </c>
      <c r="D19" s="982">
        <v>0</v>
      </c>
      <c r="E19" s="982">
        <v>37411</v>
      </c>
    </row>
    <row r="20" spans="1:5" s="983" customFormat="1" ht="28.5">
      <c r="A20" s="980" t="s">
        <v>577</v>
      </c>
      <c r="B20" s="981" t="s">
        <v>559</v>
      </c>
      <c r="C20" s="982">
        <v>-136683</v>
      </c>
      <c r="D20" s="982">
        <v>0</v>
      </c>
      <c r="E20" s="982">
        <v>-10316</v>
      </c>
    </row>
    <row r="21" spans="1:5" s="802" customFormat="1" ht="30">
      <c r="A21" s="977" t="s">
        <v>147</v>
      </c>
      <c r="B21" s="978" t="s">
        <v>560</v>
      </c>
      <c r="C21" s="979">
        <v>24</v>
      </c>
      <c r="D21" s="979">
        <v>0</v>
      </c>
      <c r="E21" s="979">
        <v>5</v>
      </c>
    </row>
    <row r="22" spans="1:5" s="983" customFormat="1" ht="28.5">
      <c r="A22" s="980" t="s">
        <v>578</v>
      </c>
      <c r="B22" s="981" t="s">
        <v>561</v>
      </c>
      <c r="C22" s="982">
        <v>24</v>
      </c>
      <c r="D22" s="982">
        <v>0</v>
      </c>
      <c r="E22" s="982">
        <v>5</v>
      </c>
    </row>
    <row r="23" spans="1:5" s="802" customFormat="1" ht="15">
      <c r="A23" s="977" t="s">
        <v>151</v>
      </c>
      <c r="B23" s="978" t="s">
        <v>562</v>
      </c>
      <c r="C23" s="979">
        <v>416</v>
      </c>
      <c r="D23" s="979">
        <v>0</v>
      </c>
      <c r="E23" s="979">
        <v>0</v>
      </c>
    </row>
    <row r="24" spans="1:5" s="983" customFormat="1" ht="28.5">
      <c r="A24" s="980" t="s">
        <v>579</v>
      </c>
      <c r="B24" s="981" t="s">
        <v>563</v>
      </c>
      <c r="C24" s="982">
        <v>416</v>
      </c>
      <c r="D24" s="982">
        <v>0</v>
      </c>
      <c r="E24" s="982">
        <v>0</v>
      </c>
    </row>
    <row r="25" spans="1:5" s="983" customFormat="1" ht="28.5">
      <c r="A25" s="980" t="s">
        <v>580</v>
      </c>
      <c r="B25" s="981" t="s">
        <v>564</v>
      </c>
      <c r="C25" s="982">
        <v>-392</v>
      </c>
      <c r="D25" s="982">
        <v>0</v>
      </c>
      <c r="E25" s="982">
        <v>5</v>
      </c>
    </row>
    <row r="26" spans="1:5" s="983" customFormat="1" ht="14.25">
      <c r="A26" s="980" t="s">
        <v>581</v>
      </c>
      <c r="B26" s="981" t="s">
        <v>565</v>
      </c>
      <c r="C26" s="982">
        <v>-137075</v>
      </c>
      <c r="D26" s="982">
        <v>0</v>
      </c>
      <c r="E26" s="982">
        <v>-10311</v>
      </c>
    </row>
    <row r="27" spans="1:5" s="802" customFormat="1" ht="30">
      <c r="A27" s="977" t="s">
        <v>666</v>
      </c>
      <c r="B27" s="978" t="s">
        <v>566</v>
      </c>
      <c r="C27" s="979">
        <v>34631</v>
      </c>
      <c r="D27" s="979">
        <v>0</v>
      </c>
      <c r="E27" s="979">
        <v>851</v>
      </c>
    </row>
    <row r="28" spans="1:5" s="802" customFormat="1" ht="15">
      <c r="A28" s="977" t="s">
        <v>667</v>
      </c>
      <c r="B28" s="978" t="s">
        <v>567</v>
      </c>
      <c r="C28" s="979">
        <v>117193</v>
      </c>
      <c r="D28" s="979">
        <v>0</v>
      </c>
      <c r="E28" s="979">
        <v>0</v>
      </c>
    </row>
    <row r="29" spans="1:5" s="983" customFormat="1" ht="28.5">
      <c r="A29" s="980" t="s">
        <v>582</v>
      </c>
      <c r="B29" s="981" t="s">
        <v>568</v>
      </c>
      <c r="C29" s="982">
        <v>151824</v>
      </c>
      <c r="D29" s="982">
        <v>0</v>
      </c>
      <c r="E29" s="982">
        <v>851</v>
      </c>
    </row>
    <row r="30" spans="1:5" s="983" customFormat="1" ht="14.25">
      <c r="A30" s="980" t="s">
        <v>583</v>
      </c>
      <c r="B30" s="981" t="s">
        <v>569</v>
      </c>
      <c r="C30" s="982">
        <v>545</v>
      </c>
      <c r="D30" s="982">
        <v>0</v>
      </c>
      <c r="E30" s="982">
        <v>7312</v>
      </c>
    </row>
    <row r="31" spans="1:5" s="983" customFormat="1" ht="14.25">
      <c r="A31" s="980" t="s">
        <v>584</v>
      </c>
      <c r="B31" s="981" t="s">
        <v>570</v>
      </c>
      <c r="C31" s="982">
        <v>151279</v>
      </c>
      <c r="D31" s="982">
        <v>0</v>
      </c>
      <c r="E31" s="982">
        <v>-6461</v>
      </c>
    </row>
    <row r="32" spans="1:5" s="983" customFormat="1" ht="28.5">
      <c r="A32" s="980" t="s">
        <v>585</v>
      </c>
      <c r="B32" s="981" t="s">
        <v>571</v>
      </c>
      <c r="C32" s="982">
        <v>14204</v>
      </c>
      <c r="D32" s="982">
        <v>0</v>
      </c>
      <c r="E32" s="982">
        <v>-16772</v>
      </c>
    </row>
    <row r="33" spans="1:1">
      <c r="A33" s="722"/>
    </row>
    <row r="34" spans="1:1">
      <c r="A34" s="722"/>
    </row>
    <row r="35" spans="1:1">
      <c r="A35" s="722"/>
    </row>
    <row r="36" spans="1:1">
      <c r="A36" s="722"/>
    </row>
    <row r="37" spans="1:1">
      <c r="A37" s="722"/>
    </row>
    <row r="38" spans="1:1">
      <c r="A38" s="722"/>
    </row>
    <row r="39" spans="1:1">
      <c r="A39" s="722"/>
    </row>
    <row r="40" spans="1:1">
      <c r="A40" s="722"/>
    </row>
    <row r="41" spans="1:1">
      <c r="A41" s="722"/>
    </row>
    <row r="42" spans="1:1">
      <c r="A42" s="722"/>
    </row>
    <row r="43" spans="1:1">
      <c r="A43" s="722"/>
    </row>
    <row r="44" spans="1:1">
      <c r="A44" s="722"/>
    </row>
    <row r="45" spans="1:1">
      <c r="A45" s="722"/>
    </row>
    <row r="46" spans="1:1">
      <c r="A46" s="722"/>
    </row>
    <row r="47" spans="1:1">
      <c r="A47" s="722"/>
    </row>
    <row r="48" spans="1:1">
      <c r="A48" s="722"/>
    </row>
    <row r="49" spans="1:1">
      <c r="A49" s="722"/>
    </row>
    <row r="50" spans="1:1">
      <c r="A50" s="722"/>
    </row>
    <row r="51" spans="1:1">
      <c r="A51" s="722"/>
    </row>
    <row r="52" spans="1:1">
      <c r="A52" s="722"/>
    </row>
    <row r="53" spans="1:1">
      <c r="A53" s="722"/>
    </row>
    <row r="54" spans="1:1">
      <c r="A54" s="722"/>
    </row>
    <row r="55" spans="1:1">
      <c r="A55" s="722"/>
    </row>
    <row r="56" spans="1:1">
      <c r="A56" s="722"/>
    </row>
    <row r="57" spans="1:1">
      <c r="A57" s="722"/>
    </row>
    <row r="58" spans="1:1">
      <c r="A58" s="722"/>
    </row>
    <row r="59" spans="1:1">
      <c r="A59" s="722"/>
    </row>
    <row r="60" spans="1:1">
      <c r="A60" s="722"/>
    </row>
    <row r="61" spans="1:1">
      <c r="A61" s="722"/>
    </row>
    <row r="62" spans="1:1">
      <c r="A62" s="722"/>
    </row>
    <row r="63" spans="1:1">
      <c r="A63" s="722"/>
    </row>
    <row r="64" spans="1:1">
      <c r="A64" s="722"/>
    </row>
    <row r="65" spans="1:1">
      <c r="A65" s="722"/>
    </row>
    <row r="66" spans="1:1">
      <c r="A66" s="722"/>
    </row>
    <row r="67" spans="1:1">
      <c r="A67" s="722"/>
    </row>
    <row r="68" spans="1:1">
      <c r="A68" s="722"/>
    </row>
    <row r="69" spans="1:1">
      <c r="A69" s="722"/>
    </row>
    <row r="70" spans="1:1">
      <c r="A70" s="722"/>
    </row>
    <row r="71" spans="1:1">
      <c r="A71" s="722"/>
    </row>
    <row r="72" spans="1:1">
      <c r="A72" s="722"/>
    </row>
    <row r="73" spans="1:1">
      <c r="A73" s="722"/>
    </row>
    <row r="74" spans="1:1">
      <c r="A74" s="722"/>
    </row>
    <row r="75" spans="1:1">
      <c r="A75" s="722"/>
    </row>
    <row r="76" spans="1:1">
      <c r="A76" s="722"/>
    </row>
    <row r="77" spans="1:1">
      <c r="A77" s="722"/>
    </row>
    <row r="78" spans="1:1">
      <c r="A78" s="722"/>
    </row>
    <row r="79" spans="1:1">
      <c r="A79" s="722"/>
    </row>
    <row r="80" spans="1:1">
      <c r="A80" s="722"/>
    </row>
    <row r="81" spans="1:1">
      <c r="A81" s="722"/>
    </row>
  </sheetData>
  <mergeCells count="1">
    <mergeCell ref="A1:E1"/>
  </mergeCells>
  <phoneticPr fontId="0" type="noConversion"/>
  <pageMargins left="0.59055118110236227" right="0.15748031496062992" top="0.39370078740157483" bottom="0.27559055118110237" header="0.19685039370078741" footer="0.15748031496062992"/>
  <pageSetup paperSize="9" orientation="portrait" horizontalDpi="300" verticalDpi="300" r:id="rId1"/>
  <headerFooter>
    <oddHeader>&amp;R8. tájékoztató tábla az 5/2016. (V.10.)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J373"/>
  <sheetViews>
    <sheetView view="pageBreakPreview" topLeftCell="A226" zoomScale="60" zoomScaleNormal="100" workbookViewId="0">
      <pane ySplit="4140" topLeftCell="A261"/>
      <selection activeCell="B13" sqref="B13"/>
      <selection pane="bottomLeft" activeCell="A207" sqref="A207:D207"/>
    </sheetView>
  </sheetViews>
  <sheetFormatPr defaultRowHeight="12.75"/>
  <cols>
    <col min="1" max="1" width="9.5" customWidth="1"/>
    <col min="2" max="2" width="96.33203125" customWidth="1"/>
    <col min="3" max="4" width="15.5" style="723" customWidth="1"/>
  </cols>
  <sheetData>
    <row r="1" spans="1:10" ht="15.75" thickBot="1">
      <c r="A1" s="1356" t="s">
        <v>417</v>
      </c>
      <c r="B1" s="1357"/>
      <c r="C1" s="1357"/>
      <c r="D1" s="1357"/>
    </row>
    <row r="2" spans="1:10" s="802" customFormat="1" ht="31.5" customHeight="1" thickBot="1">
      <c r="A2" s="1358" t="s">
        <v>179</v>
      </c>
      <c r="B2" s="1359"/>
      <c r="C2" s="1359"/>
      <c r="D2" s="1360"/>
    </row>
    <row r="3" spans="1:10" ht="26.25" thickBot="1">
      <c r="A3" s="974" t="s">
        <v>113</v>
      </c>
      <c r="B3" s="975" t="s">
        <v>884</v>
      </c>
      <c r="C3" s="975" t="s">
        <v>237</v>
      </c>
      <c r="D3" s="976" t="s">
        <v>238</v>
      </c>
    </row>
    <row r="4" spans="1:10" ht="13.5" thickBot="1">
      <c r="A4" s="965">
        <v>1</v>
      </c>
      <c r="B4" s="964">
        <v>2</v>
      </c>
      <c r="C4" s="964">
        <v>3</v>
      </c>
      <c r="D4" s="964">
        <v>4</v>
      </c>
    </row>
    <row r="5" spans="1:10" ht="25.5" customHeight="1">
      <c r="A5" s="944" t="s">
        <v>842</v>
      </c>
      <c r="B5" s="945" t="s">
        <v>240</v>
      </c>
      <c r="C5" s="945"/>
      <c r="D5" s="944"/>
      <c r="G5" s="633"/>
      <c r="H5" s="633"/>
      <c r="I5" s="633"/>
      <c r="J5" s="633"/>
    </row>
    <row r="6" spans="1:10" s="802" customFormat="1">
      <c r="A6" s="946" t="s">
        <v>844</v>
      </c>
      <c r="B6" s="947" t="s">
        <v>845</v>
      </c>
      <c r="C6" s="947">
        <v>3</v>
      </c>
      <c r="D6" s="946">
        <v>8</v>
      </c>
      <c r="G6" s="634"/>
      <c r="H6" s="634"/>
      <c r="I6" s="634"/>
      <c r="J6" s="634"/>
    </row>
    <row r="7" spans="1:10" s="802" customFormat="1">
      <c r="A7" s="949" t="s">
        <v>115</v>
      </c>
      <c r="B7" s="950" t="s">
        <v>241</v>
      </c>
      <c r="C7" s="947">
        <v>0</v>
      </c>
      <c r="D7" s="968">
        <v>0</v>
      </c>
      <c r="G7" s="634"/>
      <c r="H7" s="634"/>
      <c r="I7" s="634"/>
      <c r="J7" s="634"/>
    </row>
    <row r="8" spans="1:10" s="802" customFormat="1">
      <c r="A8" s="949" t="s">
        <v>117</v>
      </c>
      <c r="B8" s="950" t="s">
        <v>242</v>
      </c>
      <c r="C8" s="947">
        <v>138</v>
      </c>
      <c r="D8" s="968">
        <v>104</v>
      </c>
      <c r="G8" s="634"/>
      <c r="H8" s="634"/>
      <c r="I8" s="634"/>
      <c r="J8" s="634"/>
    </row>
    <row r="9" spans="1:10" s="802" customFormat="1">
      <c r="A9" s="949" t="s">
        <v>119</v>
      </c>
      <c r="B9" s="950" t="s">
        <v>243</v>
      </c>
      <c r="C9" s="947">
        <v>0</v>
      </c>
      <c r="D9" s="968">
        <v>0</v>
      </c>
      <c r="G9" s="634"/>
      <c r="H9" s="634"/>
      <c r="I9" s="634"/>
      <c r="J9" s="634"/>
    </row>
    <row r="10" spans="1:10" s="802" customFormat="1">
      <c r="A10" s="951" t="s">
        <v>121</v>
      </c>
      <c r="B10" s="952" t="s">
        <v>244</v>
      </c>
      <c r="C10" s="969">
        <v>138</v>
      </c>
      <c r="D10" s="968">
        <v>104</v>
      </c>
      <c r="G10" s="634"/>
      <c r="H10" s="634"/>
      <c r="I10" s="634"/>
      <c r="J10" s="634"/>
    </row>
    <row r="11" spans="1:10" s="802" customFormat="1">
      <c r="A11" s="949" t="s">
        <v>123</v>
      </c>
      <c r="B11" s="953" t="s">
        <v>245</v>
      </c>
      <c r="C11" s="947">
        <v>279681</v>
      </c>
      <c r="D11" s="968">
        <v>271546</v>
      </c>
      <c r="G11" s="634"/>
      <c r="H11" s="634"/>
      <c r="I11" s="634"/>
      <c r="J11" s="634"/>
    </row>
    <row r="12" spans="1:10" s="802" customFormat="1">
      <c r="A12" s="949" t="s">
        <v>125</v>
      </c>
      <c r="B12" s="953" t="s">
        <v>246</v>
      </c>
      <c r="C12" s="947">
        <v>17557</v>
      </c>
      <c r="D12" s="968">
        <v>13101</v>
      </c>
      <c r="G12" s="634"/>
      <c r="H12" s="634"/>
      <c r="I12" s="634"/>
      <c r="J12" s="634"/>
    </row>
    <row r="13" spans="1:10" s="802" customFormat="1">
      <c r="A13" s="949" t="s">
        <v>127</v>
      </c>
      <c r="B13" s="953" t="s">
        <v>247</v>
      </c>
      <c r="C13" s="947">
        <v>0</v>
      </c>
      <c r="D13" s="968">
        <v>0</v>
      </c>
      <c r="G13" s="634"/>
      <c r="H13" s="634"/>
      <c r="I13" s="634"/>
      <c r="J13" s="634"/>
    </row>
    <row r="14" spans="1:10" s="802" customFormat="1">
      <c r="A14" s="949" t="s">
        <v>129</v>
      </c>
      <c r="B14" s="953" t="s">
        <v>248</v>
      </c>
      <c r="C14" s="947">
        <v>238</v>
      </c>
      <c r="D14" s="968">
        <v>1005</v>
      </c>
      <c r="G14" s="634"/>
      <c r="H14" s="634"/>
      <c r="I14" s="634"/>
      <c r="J14" s="634"/>
    </row>
    <row r="15" spans="1:10" s="802" customFormat="1">
      <c r="A15" s="949" t="s">
        <v>131</v>
      </c>
      <c r="B15" s="953" t="s">
        <v>249</v>
      </c>
      <c r="C15" s="947">
        <v>0</v>
      </c>
      <c r="D15" s="968">
        <v>0</v>
      </c>
      <c r="G15" s="634"/>
      <c r="H15" s="634"/>
      <c r="I15" s="634"/>
      <c r="J15" s="634"/>
    </row>
    <row r="16" spans="1:10" s="802" customFormat="1">
      <c r="A16" s="951" t="s">
        <v>133</v>
      </c>
      <c r="B16" s="954" t="s">
        <v>250</v>
      </c>
      <c r="C16" s="969">
        <v>297476</v>
      </c>
      <c r="D16" s="968">
        <v>285652</v>
      </c>
      <c r="G16" s="634"/>
      <c r="H16" s="634"/>
      <c r="I16" s="634"/>
      <c r="J16" s="634"/>
    </row>
    <row r="17" spans="1:10" s="802" customFormat="1">
      <c r="A17" s="949" t="s">
        <v>135</v>
      </c>
      <c r="B17" s="948" t="s">
        <v>251</v>
      </c>
      <c r="C17" s="969">
        <v>0</v>
      </c>
      <c r="D17" s="968">
        <v>0</v>
      </c>
      <c r="G17" s="634"/>
      <c r="H17" s="634"/>
      <c r="I17" s="634"/>
      <c r="J17" s="634"/>
    </row>
    <row r="18" spans="1:10" s="802" customFormat="1">
      <c r="A18" s="949" t="s">
        <v>137</v>
      </c>
      <c r="B18" s="948" t="s">
        <v>252</v>
      </c>
      <c r="C18" s="947">
        <v>0</v>
      </c>
      <c r="D18" s="968">
        <v>0</v>
      </c>
      <c r="G18" s="634"/>
      <c r="H18" s="634"/>
      <c r="I18" s="634"/>
      <c r="J18" s="634"/>
    </row>
    <row r="19" spans="1:10" s="802" customFormat="1">
      <c r="A19" s="949" t="s">
        <v>139</v>
      </c>
      <c r="B19" s="948" t="s">
        <v>253</v>
      </c>
      <c r="C19" s="947">
        <v>0</v>
      </c>
      <c r="D19" s="968">
        <v>0</v>
      </c>
      <c r="G19" s="634"/>
      <c r="H19" s="634"/>
      <c r="I19" s="634"/>
      <c r="J19" s="634"/>
    </row>
    <row r="20" spans="1:10" s="802" customFormat="1">
      <c r="A20" s="949" t="s">
        <v>141</v>
      </c>
      <c r="B20" s="948" t="s">
        <v>254</v>
      </c>
      <c r="C20" s="947">
        <v>0</v>
      </c>
      <c r="D20" s="968">
        <v>0</v>
      </c>
      <c r="G20" s="634"/>
      <c r="H20" s="634"/>
      <c r="I20" s="634"/>
      <c r="J20" s="634"/>
    </row>
    <row r="21" spans="1:10" s="802" customFormat="1">
      <c r="A21" s="949" t="s">
        <v>143</v>
      </c>
      <c r="B21" s="948" t="s">
        <v>255</v>
      </c>
      <c r="C21" s="947">
        <v>0</v>
      </c>
      <c r="D21" s="968">
        <v>0</v>
      </c>
      <c r="G21" s="634"/>
      <c r="H21" s="634"/>
      <c r="I21" s="634"/>
      <c r="J21" s="634"/>
    </row>
    <row r="22" spans="1:10" s="802" customFormat="1">
      <c r="A22" s="949" t="s">
        <v>145</v>
      </c>
      <c r="B22" s="948" t="s">
        <v>256</v>
      </c>
      <c r="C22" s="947">
        <v>0</v>
      </c>
      <c r="D22" s="968">
        <v>0</v>
      </c>
      <c r="G22" s="634"/>
      <c r="H22" s="634"/>
      <c r="I22" s="634"/>
      <c r="J22" s="634"/>
    </row>
    <row r="23" spans="1:10" s="802" customFormat="1">
      <c r="A23" s="949" t="s">
        <v>147</v>
      </c>
      <c r="B23" s="948" t="s">
        <v>257</v>
      </c>
      <c r="C23" s="947">
        <v>0</v>
      </c>
      <c r="D23" s="968">
        <v>0</v>
      </c>
      <c r="G23" s="634"/>
      <c r="H23" s="634"/>
      <c r="I23" s="634"/>
      <c r="J23" s="634"/>
    </row>
    <row r="24" spans="1:10" s="802" customFormat="1">
      <c r="A24" s="949" t="s">
        <v>149</v>
      </c>
      <c r="B24" s="948" t="s">
        <v>258</v>
      </c>
      <c r="C24" s="947">
        <v>0</v>
      </c>
      <c r="D24" s="968">
        <v>0</v>
      </c>
      <c r="G24" s="634"/>
      <c r="H24" s="634"/>
      <c r="I24" s="634"/>
      <c r="J24" s="634"/>
    </row>
    <row r="25" spans="1:10" s="802" customFormat="1">
      <c r="A25" s="949" t="s">
        <v>151</v>
      </c>
      <c r="B25" s="948" t="s">
        <v>259</v>
      </c>
      <c r="C25" s="947">
        <v>0</v>
      </c>
      <c r="D25" s="968">
        <v>0</v>
      </c>
      <c r="G25" s="634"/>
      <c r="H25" s="634"/>
      <c r="I25" s="634"/>
      <c r="J25" s="634"/>
    </row>
    <row r="26" spans="1:10" s="802" customFormat="1">
      <c r="A26" s="949" t="s">
        <v>664</v>
      </c>
      <c r="B26" s="948" t="s">
        <v>260</v>
      </c>
      <c r="C26" s="947">
        <v>0</v>
      </c>
      <c r="D26" s="968">
        <v>0</v>
      </c>
      <c r="G26" s="634"/>
      <c r="H26" s="634"/>
      <c r="I26" s="634"/>
      <c r="J26" s="634"/>
    </row>
    <row r="27" spans="1:10" s="802" customFormat="1">
      <c r="A27" s="951" t="s">
        <v>665</v>
      </c>
      <c r="B27" s="952" t="s">
        <v>261</v>
      </c>
      <c r="C27" s="969">
        <v>0</v>
      </c>
      <c r="D27" s="968">
        <v>0</v>
      </c>
      <c r="G27" s="634"/>
      <c r="H27" s="634"/>
      <c r="I27" s="634"/>
      <c r="J27" s="634"/>
    </row>
    <row r="28" spans="1:10" s="802" customFormat="1">
      <c r="A28" s="949" t="s">
        <v>666</v>
      </c>
      <c r="B28" s="948" t="s">
        <v>262</v>
      </c>
      <c r="C28" s="969">
        <v>0</v>
      </c>
      <c r="D28" s="968">
        <v>0</v>
      </c>
      <c r="G28" s="634"/>
      <c r="H28" s="634"/>
      <c r="I28" s="634"/>
      <c r="J28" s="634"/>
    </row>
    <row r="29" spans="1:10" s="802" customFormat="1">
      <c r="A29" s="949" t="s">
        <v>667</v>
      </c>
      <c r="B29" s="948" t="s">
        <v>263</v>
      </c>
      <c r="C29" s="947">
        <v>0</v>
      </c>
      <c r="D29" s="968">
        <v>0</v>
      </c>
      <c r="G29" s="634"/>
      <c r="H29" s="634"/>
      <c r="I29" s="634"/>
      <c r="J29" s="634"/>
    </row>
    <row r="30" spans="1:10" s="802" customFormat="1">
      <c r="A30" s="949" t="s">
        <v>668</v>
      </c>
      <c r="B30" s="948" t="s">
        <v>264</v>
      </c>
      <c r="C30" s="947">
        <v>0</v>
      </c>
      <c r="D30" s="968">
        <v>0</v>
      </c>
      <c r="G30" s="634"/>
      <c r="H30" s="634"/>
      <c r="I30" s="634"/>
      <c r="J30" s="634"/>
    </row>
    <row r="31" spans="1:10" s="802" customFormat="1">
      <c r="A31" s="949" t="s">
        <v>669</v>
      </c>
      <c r="B31" s="948" t="s">
        <v>265</v>
      </c>
      <c r="C31" s="947">
        <v>0</v>
      </c>
      <c r="D31" s="968">
        <v>0</v>
      </c>
      <c r="G31" s="634"/>
      <c r="H31" s="634"/>
      <c r="I31" s="634"/>
      <c r="J31" s="634"/>
    </row>
    <row r="32" spans="1:10" s="802" customFormat="1">
      <c r="A32" s="949" t="s">
        <v>670</v>
      </c>
      <c r="B32" s="948" t="s">
        <v>266</v>
      </c>
      <c r="C32" s="947">
        <v>0</v>
      </c>
      <c r="D32" s="968">
        <v>0</v>
      </c>
      <c r="G32" s="634"/>
      <c r="H32" s="634"/>
      <c r="I32" s="634"/>
      <c r="J32" s="634"/>
    </row>
    <row r="33" spans="1:10" s="802" customFormat="1">
      <c r="A33" s="951" t="s">
        <v>671</v>
      </c>
      <c r="B33" s="954" t="s">
        <v>267</v>
      </c>
      <c r="C33" s="969">
        <v>0</v>
      </c>
      <c r="D33" s="968">
        <v>0</v>
      </c>
      <c r="G33" s="634"/>
      <c r="H33" s="634"/>
      <c r="I33" s="634"/>
      <c r="J33" s="634"/>
    </row>
    <row r="34" spans="1:10" s="802" customFormat="1">
      <c r="A34" s="955" t="s">
        <v>672</v>
      </c>
      <c r="B34" s="954" t="s">
        <v>268</v>
      </c>
      <c r="C34" s="969">
        <v>297614</v>
      </c>
      <c r="D34" s="968">
        <v>285756</v>
      </c>
      <c r="G34" s="634"/>
      <c r="H34" s="634"/>
      <c r="I34" s="634"/>
      <c r="J34" s="634"/>
    </row>
    <row r="35" spans="1:10" s="802" customFormat="1">
      <c r="A35" s="956" t="s">
        <v>673</v>
      </c>
      <c r="B35" s="953" t="s">
        <v>269</v>
      </c>
      <c r="C35" s="947">
        <v>53</v>
      </c>
      <c r="D35" s="968">
        <v>53</v>
      </c>
      <c r="G35" s="634"/>
      <c r="H35" s="634"/>
      <c r="I35" s="634"/>
      <c r="J35" s="634"/>
    </row>
    <row r="36" spans="1:10" s="802" customFormat="1">
      <c r="A36" s="956" t="s">
        <v>674</v>
      </c>
      <c r="B36" s="953" t="s">
        <v>270</v>
      </c>
      <c r="C36" s="947">
        <v>0</v>
      </c>
      <c r="D36" s="968">
        <v>0</v>
      </c>
      <c r="G36" s="634"/>
      <c r="H36" s="634"/>
      <c r="I36" s="634"/>
      <c r="J36" s="634"/>
    </row>
    <row r="37" spans="1:10" s="802" customFormat="1">
      <c r="A37" s="956" t="s">
        <v>675</v>
      </c>
      <c r="B37" s="953" t="s">
        <v>271</v>
      </c>
      <c r="C37" s="947">
        <v>0</v>
      </c>
      <c r="D37" s="968">
        <v>0</v>
      </c>
      <c r="G37" s="634"/>
      <c r="H37" s="634"/>
      <c r="I37" s="634"/>
      <c r="J37" s="634"/>
    </row>
    <row r="38" spans="1:10" s="802" customFormat="1">
      <c r="A38" s="956" t="s">
        <v>676</v>
      </c>
      <c r="B38" s="953" t="s">
        <v>272</v>
      </c>
      <c r="C38" s="947">
        <v>0</v>
      </c>
      <c r="D38" s="968">
        <v>0</v>
      </c>
      <c r="G38" s="634"/>
      <c r="H38" s="634"/>
      <c r="I38" s="634"/>
      <c r="J38" s="634"/>
    </row>
    <row r="39" spans="1:10" s="802" customFormat="1">
      <c r="A39" s="956" t="s">
        <v>677</v>
      </c>
      <c r="B39" s="953" t="s">
        <v>273</v>
      </c>
      <c r="C39" s="947">
        <v>0</v>
      </c>
      <c r="D39" s="968">
        <v>0</v>
      </c>
      <c r="G39" s="634"/>
      <c r="H39" s="634"/>
      <c r="I39" s="634"/>
      <c r="J39" s="634"/>
    </row>
    <row r="40" spans="1:10" s="802" customFormat="1">
      <c r="A40" s="955" t="s">
        <v>678</v>
      </c>
      <c r="B40" s="954" t="s">
        <v>274</v>
      </c>
      <c r="C40" s="969">
        <v>53</v>
      </c>
      <c r="D40" s="968">
        <v>53</v>
      </c>
      <c r="G40" s="634"/>
      <c r="H40" s="634"/>
      <c r="I40" s="634"/>
      <c r="J40" s="634"/>
    </row>
    <row r="41" spans="1:10" s="802" customFormat="1">
      <c r="A41" s="956" t="s">
        <v>679</v>
      </c>
      <c r="B41" s="953" t="s">
        <v>275</v>
      </c>
      <c r="C41" s="947">
        <v>0</v>
      </c>
      <c r="D41" s="968">
        <v>0</v>
      </c>
      <c r="G41" s="634"/>
      <c r="H41" s="634"/>
      <c r="I41" s="634"/>
      <c r="J41" s="634"/>
    </row>
    <row r="42" spans="1:10" s="802" customFormat="1">
      <c r="A42" s="956" t="s">
        <v>680</v>
      </c>
      <c r="B42" s="948" t="s">
        <v>276</v>
      </c>
      <c r="C42" s="947">
        <v>38</v>
      </c>
      <c r="D42" s="968">
        <v>38</v>
      </c>
      <c r="G42" s="634"/>
      <c r="H42" s="634"/>
      <c r="I42" s="634"/>
      <c r="J42" s="634"/>
    </row>
    <row r="43" spans="1:10" s="802" customFormat="1">
      <c r="A43" s="956" t="s">
        <v>681</v>
      </c>
      <c r="B43" s="948" t="s">
        <v>277</v>
      </c>
      <c r="C43" s="947">
        <v>0</v>
      </c>
      <c r="D43" s="968">
        <v>0</v>
      </c>
      <c r="G43" s="634"/>
      <c r="H43" s="634"/>
      <c r="I43" s="634"/>
      <c r="J43" s="634"/>
    </row>
    <row r="44" spans="1:10" s="802" customFormat="1">
      <c r="A44" s="956" t="s">
        <v>682</v>
      </c>
      <c r="B44" s="948" t="s">
        <v>278</v>
      </c>
      <c r="C44" s="947">
        <v>0</v>
      </c>
      <c r="D44" s="968">
        <v>0</v>
      </c>
      <c r="G44" s="634"/>
      <c r="H44" s="634"/>
      <c r="I44" s="634"/>
      <c r="J44" s="634"/>
    </row>
    <row r="45" spans="1:10" s="802" customFormat="1">
      <c r="A45" s="956" t="s">
        <v>683</v>
      </c>
      <c r="B45" s="948" t="s">
        <v>279</v>
      </c>
      <c r="C45" s="947">
        <v>0</v>
      </c>
      <c r="D45" s="968">
        <v>0</v>
      </c>
      <c r="G45" s="634"/>
      <c r="H45" s="634"/>
      <c r="I45" s="634"/>
      <c r="J45" s="634"/>
    </row>
    <row r="46" spans="1:10" s="802" customFormat="1">
      <c r="A46" s="956" t="s">
        <v>684</v>
      </c>
      <c r="B46" s="948" t="s">
        <v>280</v>
      </c>
      <c r="C46" s="947">
        <v>0</v>
      </c>
      <c r="D46" s="968">
        <v>0</v>
      </c>
      <c r="G46" s="634"/>
      <c r="H46" s="634"/>
      <c r="I46" s="634"/>
      <c r="J46" s="634"/>
    </row>
    <row r="47" spans="1:10" s="802" customFormat="1">
      <c r="A47" s="956" t="s">
        <v>685</v>
      </c>
      <c r="B47" s="948" t="s">
        <v>281</v>
      </c>
      <c r="C47" s="947">
        <v>38</v>
      </c>
      <c r="D47" s="968">
        <v>38</v>
      </c>
      <c r="G47" s="634"/>
      <c r="H47" s="634"/>
      <c r="I47" s="634"/>
      <c r="J47" s="634"/>
    </row>
    <row r="48" spans="1:10" s="802" customFormat="1">
      <c r="A48" s="955" t="s">
        <v>686</v>
      </c>
      <c r="B48" s="952" t="s">
        <v>282</v>
      </c>
      <c r="C48" s="969">
        <v>38</v>
      </c>
      <c r="D48" s="968">
        <v>38</v>
      </c>
      <c r="G48" s="634"/>
      <c r="H48" s="634"/>
      <c r="I48" s="634"/>
      <c r="J48" s="634"/>
    </row>
    <row r="49" spans="1:10" s="802" customFormat="1">
      <c r="A49" s="955" t="s">
        <v>687</v>
      </c>
      <c r="B49" s="952" t="s">
        <v>283</v>
      </c>
      <c r="C49" s="969">
        <v>91</v>
      </c>
      <c r="D49" s="968">
        <v>91</v>
      </c>
      <c r="G49" s="634"/>
      <c r="H49" s="634"/>
      <c r="I49" s="634"/>
      <c r="J49" s="634"/>
    </row>
    <row r="50" spans="1:10" s="802" customFormat="1">
      <c r="A50" s="956" t="s">
        <v>688</v>
      </c>
      <c r="B50" s="948" t="s">
        <v>284</v>
      </c>
      <c r="C50" s="947">
        <v>0</v>
      </c>
      <c r="D50" s="968">
        <v>0</v>
      </c>
      <c r="G50" s="634"/>
      <c r="H50" s="634"/>
      <c r="I50" s="634"/>
      <c r="J50" s="634"/>
    </row>
    <row r="51" spans="1:10" s="802" customFormat="1">
      <c r="A51" s="956" t="s">
        <v>689</v>
      </c>
      <c r="B51" s="948" t="s">
        <v>285</v>
      </c>
      <c r="C51" s="947">
        <v>0</v>
      </c>
      <c r="D51" s="968">
        <v>0</v>
      </c>
      <c r="G51" s="803"/>
      <c r="H51" s="803"/>
      <c r="I51" s="803"/>
      <c r="J51" s="803"/>
    </row>
    <row r="52" spans="1:10" s="802" customFormat="1">
      <c r="A52" s="956" t="s">
        <v>690</v>
      </c>
      <c r="B52" s="948" t="s">
        <v>286</v>
      </c>
      <c r="C52" s="970">
        <v>0</v>
      </c>
      <c r="D52" s="971">
        <v>0</v>
      </c>
      <c r="G52" s="803"/>
      <c r="H52" s="803"/>
      <c r="I52" s="803"/>
      <c r="J52" s="803"/>
    </row>
    <row r="53" spans="1:10" s="802" customFormat="1">
      <c r="A53" s="956" t="s">
        <v>691</v>
      </c>
      <c r="B53" s="948" t="s">
        <v>287</v>
      </c>
      <c r="C53" s="970">
        <v>0</v>
      </c>
      <c r="D53" s="971">
        <v>0</v>
      </c>
      <c r="G53" s="634"/>
      <c r="H53" s="634"/>
      <c r="I53" s="634"/>
      <c r="J53" s="634"/>
    </row>
    <row r="54" spans="1:10" s="802" customFormat="1">
      <c r="A54" s="955" t="s">
        <v>692</v>
      </c>
      <c r="B54" s="952" t="s">
        <v>288</v>
      </c>
      <c r="C54" s="969">
        <v>0</v>
      </c>
      <c r="D54" s="968">
        <v>0</v>
      </c>
      <c r="G54" s="634"/>
      <c r="H54" s="634"/>
      <c r="I54" s="634"/>
      <c r="J54" s="634"/>
    </row>
    <row r="55" spans="1:10" s="802" customFormat="1">
      <c r="A55" s="956" t="s">
        <v>693</v>
      </c>
      <c r="B55" s="948" t="s">
        <v>289</v>
      </c>
      <c r="C55" s="947">
        <v>0</v>
      </c>
      <c r="D55" s="968">
        <v>0</v>
      </c>
      <c r="G55" s="634"/>
      <c r="H55" s="634"/>
      <c r="I55" s="634"/>
      <c r="J55" s="634"/>
    </row>
    <row r="56" spans="1:10" s="802" customFormat="1">
      <c r="A56" s="956" t="s">
        <v>694</v>
      </c>
      <c r="B56" s="948" t="s">
        <v>290</v>
      </c>
      <c r="C56" s="947">
        <v>0</v>
      </c>
      <c r="D56" s="968">
        <v>0</v>
      </c>
      <c r="G56" s="634"/>
      <c r="H56" s="634"/>
      <c r="I56" s="634"/>
      <c r="J56" s="634"/>
    </row>
    <row r="57" spans="1:10" s="802" customFormat="1">
      <c r="A57" s="956" t="s">
        <v>695</v>
      </c>
      <c r="B57" s="948" t="s">
        <v>291</v>
      </c>
      <c r="C57" s="947">
        <v>0</v>
      </c>
      <c r="D57" s="968">
        <v>0</v>
      </c>
      <c r="G57" s="634"/>
      <c r="H57" s="634"/>
      <c r="I57" s="634"/>
      <c r="J57" s="634"/>
    </row>
    <row r="58" spans="1:10" s="802" customFormat="1">
      <c r="A58" s="955" t="s">
        <v>696</v>
      </c>
      <c r="B58" s="952" t="s">
        <v>292</v>
      </c>
      <c r="C58" s="969">
        <v>0</v>
      </c>
      <c r="D58" s="968">
        <v>0</v>
      </c>
      <c r="G58" s="634"/>
      <c r="H58" s="634"/>
      <c r="I58" s="634"/>
      <c r="J58" s="634"/>
    </row>
    <row r="59" spans="1:10" s="802" customFormat="1">
      <c r="A59" s="956" t="s">
        <v>697</v>
      </c>
      <c r="B59" s="948" t="s">
        <v>293</v>
      </c>
      <c r="C59" s="947">
        <v>13477</v>
      </c>
      <c r="D59" s="968">
        <v>13677</v>
      </c>
      <c r="G59" s="634"/>
      <c r="H59" s="634"/>
      <c r="I59" s="634"/>
      <c r="J59" s="634"/>
    </row>
    <row r="60" spans="1:10" s="802" customFormat="1">
      <c r="A60" s="956" t="s">
        <v>698</v>
      </c>
      <c r="B60" s="948" t="s">
        <v>294</v>
      </c>
      <c r="C60" s="947">
        <v>0</v>
      </c>
      <c r="D60" s="968">
        <v>0</v>
      </c>
      <c r="G60" s="634"/>
      <c r="H60" s="634"/>
      <c r="I60" s="634"/>
      <c r="J60" s="634"/>
    </row>
    <row r="61" spans="1:10" s="802" customFormat="1">
      <c r="A61" s="955" t="s">
        <v>699</v>
      </c>
      <c r="B61" s="952" t="s">
        <v>295</v>
      </c>
      <c r="C61" s="969">
        <v>13477</v>
      </c>
      <c r="D61" s="968">
        <v>13677</v>
      </c>
      <c r="G61" s="634"/>
      <c r="H61" s="634"/>
      <c r="I61" s="634"/>
      <c r="J61" s="634"/>
    </row>
    <row r="62" spans="1:10" s="802" customFormat="1">
      <c r="A62" s="956" t="s">
        <v>700</v>
      </c>
      <c r="B62" s="948" t="s">
        <v>296</v>
      </c>
      <c r="C62" s="947">
        <v>0</v>
      </c>
      <c r="D62" s="968">
        <v>0</v>
      </c>
      <c r="G62" s="634"/>
      <c r="H62" s="634"/>
      <c r="I62" s="634"/>
      <c r="J62" s="634"/>
    </row>
    <row r="63" spans="1:10" s="802" customFormat="1">
      <c r="A63" s="956" t="s">
        <v>701</v>
      </c>
      <c r="B63" s="948" t="s">
        <v>297</v>
      </c>
      <c r="C63" s="947">
        <v>0</v>
      </c>
      <c r="D63" s="968">
        <v>0</v>
      </c>
      <c r="G63" s="634"/>
      <c r="H63" s="634"/>
      <c r="I63" s="634"/>
      <c r="J63" s="634"/>
    </row>
    <row r="64" spans="1:10" s="802" customFormat="1">
      <c r="A64" s="955" t="s">
        <v>702</v>
      </c>
      <c r="B64" s="952" t="s">
        <v>298</v>
      </c>
      <c r="C64" s="969">
        <v>0</v>
      </c>
      <c r="D64" s="968">
        <v>0</v>
      </c>
      <c r="G64" s="634"/>
      <c r="H64" s="634"/>
      <c r="I64" s="634"/>
      <c r="J64" s="634"/>
    </row>
    <row r="65" spans="1:10" s="802" customFormat="1">
      <c r="A65" s="955" t="s">
        <v>703</v>
      </c>
      <c r="B65" s="954" t="s">
        <v>299</v>
      </c>
      <c r="C65" s="969">
        <v>13477</v>
      </c>
      <c r="D65" s="968">
        <v>13677</v>
      </c>
      <c r="G65" s="634"/>
      <c r="H65" s="634"/>
      <c r="I65" s="634"/>
      <c r="J65" s="634"/>
    </row>
    <row r="66" spans="1:10" s="802" customFormat="1" ht="25.5">
      <c r="A66" s="956" t="s">
        <v>704</v>
      </c>
      <c r="B66" s="948" t="s">
        <v>300</v>
      </c>
      <c r="C66" s="947">
        <v>0</v>
      </c>
      <c r="D66" s="968">
        <v>0</v>
      </c>
      <c r="G66" s="634"/>
      <c r="H66" s="634"/>
      <c r="I66" s="634"/>
      <c r="J66" s="634"/>
    </row>
    <row r="67" spans="1:10" s="802" customFormat="1" ht="25.5">
      <c r="A67" s="956" t="s">
        <v>705</v>
      </c>
      <c r="B67" s="948" t="s">
        <v>301</v>
      </c>
      <c r="C67" s="947">
        <v>0</v>
      </c>
      <c r="D67" s="968">
        <v>0</v>
      </c>
      <c r="G67" s="634"/>
      <c r="H67" s="634"/>
      <c r="I67" s="634"/>
      <c r="J67" s="634"/>
    </row>
    <row r="68" spans="1:10" s="802" customFormat="1" ht="25.5">
      <c r="A68" s="956" t="s">
        <v>706</v>
      </c>
      <c r="B68" s="948" t="s">
        <v>302</v>
      </c>
      <c r="C68" s="947">
        <v>0</v>
      </c>
      <c r="D68" s="968">
        <v>0</v>
      </c>
      <c r="G68" s="634"/>
      <c r="H68" s="634"/>
      <c r="I68" s="634"/>
      <c r="J68" s="634"/>
    </row>
    <row r="69" spans="1:10" s="802" customFormat="1" ht="25.5">
      <c r="A69" s="956" t="s">
        <v>707</v>
      </c>
      <c r="B69" s="948" t="s">
        <v>303</v>
      </c>
      <c r="C69" s="947">
        <v>0</v>
      </c>
      <c r="D69" s="968">
        <v>0</v>
      </c>
      <c r="G69" s="634"/>
      <c r="H69" s="634"/>
      <c r="I69" s="634"/>
      <c r="J69" s="634"/>
    </row>
    <row r="70" spans="1:10" s="802" customFormat="1">
      <c r="A70" s="956" t="s">
        <v>708</v>
      </c>
      <c r="B70" s="948" t="s">
        <v>304</v>
      </c>
      <c r="C70" s="969">
        <v>1425</v>
      </c>
      <c r="D70" s="968">
        <v>1870</v>
      </c>
      <c r="G70" s="634"/>
      <c r="H70" s="634"/>
      <c r="I70" s="634"/>
      <c r="J70" s="634"/>
    </row>
    <row r="71" spans="1:10" s="802" customFormat="1">
      <c r="A71" s="956" t="s">
        <v>709</v>
      </c>
      <c r="B71" s="948" t="s">
        <v>305</v>
      </c>
      <c r="C71" s="947">
        <v>0</v>
      </c>
      <c r="D71" s="968">
        <v>0</v>
      </c>
      <c r="G71" s="634"/>
      <c r="H71" s="634"/>
      <c r="I71" s="634"/>
      <c r="J71" s="634"/>
    </row>
    <row r="72" spans="1:10" s="802" customFormat="1">
      <c r="A72" s="956" t="s">
        <v>710</v>
      </c>
      <c r="B72" s="948" t="s">
        <v>306</v>
      </c>
      <c r="C72" s="947">
        <v>0</v>
      </c>
      <c r="D72" s="968">
        <v>0</v>
      </c>
      <c r="G72" s="634"/>
      <c r="H72" s="634"/>
      <c r="I72" s="634"/>
      <c r="J72" s="634"/>
    </row>
    <row r="73" spans="1:10" s="802" customFormat="1" ht="25.5">
      <c r="A73" s="956" t="s">
        <v>711</v>
      </c>
      <c r="B73" s="948" t="s">
        <v>307</v>
      </c>
      <c r="C73" s="947">
        <v>0</v>
      </c>
      <c r="D73" s="968">
        <v>0</v>
      </c>
      <c r="G73" s="634"/>
      <c r="H73" s="634"/>
      <c r="I73" s="634"/>
      <c r="J73" s="634"/>
    </row>
    <row r="74" spans="1:10" s="802" customFormat="1">
      <c r="A74" s="956" t="s">
        <v>712</v>
      </c>
      <c r="B74" s="948" t="s">
        <v>308</v>
      </c>
      <c r="C74" s="947">
        <v>159</v>
      </c>
      <c r="D74" s="968">
        <v>202</v>
      </c>
      <c r="G74" s="634"/>
      <c r="H74" s="634"/>
      <c r="I74" s="634"/>
      <c r="J74" s="634"/>
    </row>
    <row r="75" spans="1:10" s="802" customFormat="1">
      <c r="A75" s="956" t="s">
        <v>713</v>
      </c>
      <c r="B75" s="948" t="s">
        <v>309</v>
      </c>
      <c r="C75" s="947">
        <v>1138</v>
      </c>
      <c r="D75" s="968">
        <v>1572</v>
      </c>
      <c r="G75" s="634"/>
      <c r="H75" s="634"/>
      <c r="I75" s="634"/>
      <c r="J75" s="634"/>
    </row>
    <row r="76" spans="1:10" s="802" customFormat="1">
      <c r="A76" s="956" t="s">
        <v>714</v>
      </c>
      <c r="B76" s="948" t="s">
        <v>310</v>
      </c>
      <c r="C76" s="947">
        <v>128</v>
      </c>
      <c r="D76" s="968">
        <v>96</v>
      </c>
      <c r="G76" s="634"/>
      <c r="H76" s="634"/>
      <c r="I76" s="634"/>
      <c r="J76" s="634"/>
    </row>
    <row r="77" spans="1:10" s="802" customFormat="1">
      <c r="A77" s="956" t="s">
        <v>715</v>
      </c>
      <c r="B77" s="948" t="s">
        <v>311</v>
      </c>
      <c r="C77" s="969">
        <v>3873</v>
      </c>
      <c r="D77" s="968">
        <v>3984</v>
      </c>
      <c r="G77" s="634"/>
      <c r="H77" s="634"/>
      <c r="I77" s="634"/>
      <c r="J77" s="634"/>
    </row>
    <row r="78" spans="1:10" ht="15.75" thickBot="1">
      <c r="A78" s="1356" t="s">
        <v>418</v>
      </c>
      <c r="B78" s="1357"/>
      <c r="C78" s="1357"/>
      <c r="D78" s="1357"/>
    </row>
    <row r="79" spans="1:10" ht="31.5" customHeight="1" thickBot="1">
      <c r="A79" s="1358" t="s">
        <v>179</v>
      </c>
      <c r="B79" s="1359"/>
      <c r="C79" s="1359"/>
      <c r="D79" s="1360"/>
    </row>
    <row r="80" spans="1:10" ht="26.25" thickBot="1">
      <c r="A80" s="974" t="s">
        <v>113</v>
      </c>
      <c r="B80" s="975" t="s">
        <v>884</v>
      </c>
      <c r="C80" s="975" t="s">
        <v>237</v>
      </c>
      <c r="D80" s="976" t="s">
        <v>238</v>
      </c>
    </row>
    <row r="81" spans="1:10" ht="13.5" thickBot="1">
      <c r="A81" s="965">
        <v>1</v>
      </c>
      <c r="B81" s="964">
        <v>2</v>
      </c>
      <c r="C81" s="964">
        <v>3</v>
      </c>
      <c r="D81" s="964">
        <v>4</v>
      </c>
    </row>
    <row r="82" spans="1:10" s="802" customFormat="1" ht="25.5">
      <c r="A82" s="956" t="s">
        <v>716</v>
      </c>
      <c r="B82" s="948" t="s">
        <v>312</v>
      </c>
      <c r="C82" s="947">
        <v>968</v>
      </c>
      <c r="D82" s="968">
        <v>2464</v>
      </c>
      <c r="G82" s="634"/>
      <c r="H82" s="634"/>
      <c r="I82" s="634"/>
      <c r="J82" s="634"/>
    </row>
    <row r="83" spans="1:10" s="802" customFormat="1">
      <c r="A83" s="956" t="s">
        <v>717</v>
      </c>
      <c r="B83" s="948" t="s">
        <v>313</v>
      </c>
      <c r="C83" s="947">
        <v>66</v>
      </c>
      <c r="D83" s="968">
        <v>240</v>
      </c>
      <c r="G83" s="634"/>
      <c r="H83" s="634"/>
      <c r="I83" s="634"/>
      <c r="J83" s="634"/>
    </row>
    <row r="84" spans="1:10" s="802" customFormat="1">
      <c r="A84" s="956" t="s">
        <v>718</v>
      </c>
      <c r="B84" s="948" t="s">
        <v>314</v>
      </c>
      <c r="C84" s="947">
        <v>30</v>
      </c>
      <c r="D84" s="968">
        <v>41</v>
      </c>
      <c r="G84" s="634"/>
      <c r="H84" s="634"/>
      <c r="I84" s="634"/>
      <c r="J84" s="634"/>
    </row>
    <row r="85" spans="1:10" s="802" customFormat="1">
      <c r="A85" s="956" t="s">
        <v>719</v>
      </c>
      <c r="B85" s="948" t="s">
        <v>315</v>
      </c>
      <c r="C85" s="947">
        <v>283</v>
      </c>
      <c r="D85" s="968">
        <v>678</v>
      </c>
      <c r="G85" s="634"/>
      <c r="H85" s="634"/>
      <c r="I85" s="634"/>
      <c r="J85" s="634"/>
    </row>
    <row r="86" spans="1:10" s="802" customFormat="1">
      <c r="A86" s="956" t="s">
        <v>720</v>
      </c>
      <c r="B86" s="948" t="s">
        <v>316</v>
      </c>
      <c r="C86" s="947">
        <v>2159</v>
      </c>
      <c r="D86" s="968">
        <v>202</v>
      </c>
      <c r="G86" s="634"/>
      <c r="H86" s="634"/>
      <c r="I86" s="634"/>
      <c r="J86" s="634"/>
    </row>
    <row r="87" spans="1:10" s="802" customFormat="1">
      <c r="A87" s="956" t="s">
        <v>721</v>
      </c>
      <c r="B87" s="948" t="s">
        <v>317</v>
      </c>
      <c r="C87" s="947">
        <v>0</v>
      </c>
      <c r="D87" s="968">
        <v>0</v>
      </c>
      <c r="G87" s="634"/>
      <c r="H87" s="634"/>
      <c r="I87" s="634"/>
      <c r="J87" s="634"/>
    </row>
    <row r="88" spans="1:10" s="802" customFormat="1">
      <c r="A88" s="956" t="s">
        <v>722</v>
      </c>
      <c r="B88" s="948" t="s">
        <v>318</v>
      </c>
      <c r="C88" s="947">
        <v>0</v>
      </c>
      <c r="D88" s="968">
        <v>0</v>
      </c>
      <c r="G88" s="634"/>
      <c r="H88" s="634"/>
      <c r="I88" s="634"/>
      <c r="J88" s="634"/>
    </row>
    <row r="89" spans="1:10" s="802" customFormat="1">
      <c r="A89" s="956" t="s">
        <v>723</v>
      </c>
      <c r="B89" s="948" t="s">
        <v>319</v>
      </c>
      <c r="C89" s="947">
        <v>0</v>
      </c>
      <c r="D89" s="968">
        <v>0</v>
      </c>
      <c r="G89" s="634"/>
      <c r="H89" s="634"/>
      <c r="I89" s="634"/>
      <c r="J89" s="634"/>
    </row>
    <row r="90" spans="1:10" s="802" customFormat="1">
      <c r="A90" s="956" t="s">
        <v>724</v>
      </c>
      <c r="B90" s="948" t="s">
        <v>320</v>
      </c>
      <c r="C90" s="947">
        <v>367</v>
      </c>
      <c r="D90" s="968">
        <v>359</v>
      </c>
      <c r="G90" s="634"/>
      <c r="H90" s="634"/>
      <c r="I90" s="634"/>
      <c r="J90" s="634"/>
    </row>
    <row r="91" spans="1:10" s="802" customFormat="1">
      <c r="A91" s="956" t="s">
        <v>725</v>
      </c>
      <c r="B91" s="948" t="s">
        <v>321</v>
      </c>
      <c r="C91" s="969">
        <v>0</v>
      </c>
      <c r="D91" s="968">
        <v>0</v>
      </c>
      <c r="G91" s="634"/>
      <c r="H91" s="634"/>
      <c r="I91" s="634"/>
      <c r="J91" s="634"/>
    </row>
    <row r="92" spans="1:10" s="802" customFormat="1">
      <c r="A92" s="956" t="s">
        <v>726</v>
      </c>
      <c r="B92" s="948" t="s">
        <v>322</v>
      </c>
      <c r="C92" s="947">
        <v>0</v>
      </c>
      <c r="D92" s="968">
        <v>0</v>
      </c>
      <c r="G92" s="634"/>
      <c r="H92" s="634"/>
      <c r="I92" s="634"/>
      <c r="J92" s="634"/>
    </row>
    <row r="93" spans="1:10" s="802" customFormat="1">
      <c r="A93" s="956" t="s">
        <v>727</v>
      </c>
      <c r="B93" s="948" t="s">
        <v>323</v>
      </c>
      <c r="C93" s="947">
        <v>0</v>
      </c>
      <c r="D93" s="968">
        <v>0</v>
      </c>
      <c r="G93" s="634"/>
      <c r="H93" s="634"/>
      <c r="I93" s="634"/>
      <c r="J93" s="634"/>
    </row>
    <row r="94" spans="1:10" s="802" customFormat="1">
      <c r="A94" s="956" t="s">
        <v>728</v>
      </c>
      <c r="B94" s="948" t="s">
        <v>324</v>
      </c>
      <c r="C94" s="947">
        <v>0</v>
      </c>
      <c r="D94" s="968">
        <v>0</v>
      </c>
      <c r="G94" s="634"/>
      <c r="H94" s="634"/>
      <c r="I94" s="634"/>
      <c r="J94" s="634"/>
    </row>
    <row r="95" spans="1:10" s="802" customFormat="1">
      <c r="A95" s="956" t="s">
        <v>729</v>
      </c>
      <c r="B95" s="948" t="s">
        <v>325</v>
      </c>
      <c r="C95" s="947">
        <v>0</v>
      </c>
      <c r="D95" s="968">
        <v>0</v>
      </c>
      <c r="G95" s="634"/>
      <c r="H95" s="634"/>
      <c r="I95" s="634"/>
      <c r="J95" s="634"/>
    </row>
    <row r="96" spans="1:10" s="802" customFormat="1" ht="25.5">
      <c r="A96" s="956" t="s">
        <v>730</v>
      </c>
      <c r="B96" s="948" t="s">
        <v>326</v>
      </c>
      <c r="C96" s="947">
        <v>0</v>
      </c>
      <c r="D96" s="968">
        <v>0</v>
      </c>
      <c r="G96" s="634"/>
      <c r="H96" s="634"/>
      <c r="I96" s="634"/>
      <c r="J96" s="634"/>
    </row>
    <row r="97" spans="1:10" s="802" customFormat="1" ht="25.5">
      <c r="A97" s="956" t="s">
        <v>731</v>
      </c>
      <c r="B97" s="948" t="s">
        <v>327</v>
      </c>
      <c r="C97" s="947">
        <v>9600</v>
      </c>
      <c r="D97" s="968">
        <v>9600</v>
      </c>
      <c r="G97" s="634"/>
      <c r="H97" s="634"/>
      <c r="I97" s="634"/>
      <c r="J97" s="634"/>
    </row>
    <row r="98" spans="1:10" s="802" customFormat="1" ht="25.5">
      <c r="A98" s="956" t="s">
        <v>732</v>
      </c>
      <c r="B98" s="948" t="s">
        <v>328</v>
      </c>
      <c r="C98" s="947">
        <v>0</v>
      </c>
      <c r="D98" s="968">
        <v>0</v>
      </c>
      <c r="G98" s="634"/>
      <c r="H98" s="634"/>
      <c r="I98" s="634"/>
      <c r="J98" s="634"/>
    </row>
    <row r="99" spans="1:10" s="802" customFormat="1" ht="25.5">
      <c r="A99" s="956" t="s">
        <v>733</v>
      </c>
      <c r="B99" s="948" t="s">
        <v>329</v>
      </c>
      <c r="C99" s="947">
        <v>0</v>
      </c>
      <c r="D99" s="968">
        <v>0</v>
      </c>
      <c r="G99" s="634"/>
      <c r="H99" s="634"/>
      <c r="I99" s="634"/>
      <c r="J99" s="634"/>
    </row>
    <row r="100" spans="1:10" s="802" customFormat="1" ht="25.5">
      <c r="A100" s="956" t="s">
        <v>734</v>
      </c>
      <c r="B100" s="948" t="s">
        <v>337</v>
      </c>
      <c r="C100" s="947">
        <v>9600</v>
      </c>
      <c r="D100" s="968">
        <v>9600</v>
      </c>
      <c r="G100" s="634"/>
      <c r="H100" s="634"/>
      <c r="I100" s="634"/>
      <c r="J100" s="634"/>
    </row>
    <row r="101" spans="1:10" s="802" customFormat="1" ht="25.5">
      <c r="A101" s="956" t="s">
        <v>735</v>
      </c>
      <c r="B101" s="948" t="s">
        <v>338</v>
      </c>
      <c r="C101" s="947">
        <v>250</v>
      </c>
      <c r="D101" s="968">
        <v>661</v>
      </c>
      <c r="G101" s="634"/>
      <c r="H101" s="634"/>
      <c r="I101" s="634"/>
      <c r="J101" s="634"/>
    </row>
    <row r="102" spans="1:10" s="802" customFormat="1" ht="25.5">
      <c r="A102" s="956" t="s">
        <v>736</v>
      </c>
      <c r="B102" s="948" t="s">
        <v>339</v>
      </c>
      <c r="C102" s="947">
        <v>0</v>
      </c>
      <c r="D102" s="968">
        <v>0</v>
      </c>
      <c r="G102" s="634"/>
      <c r="H102" s="634"/>
      <c r="I102" s="634"/>
      <c r="J102" s="634"/>
    </row>
    <row r="103" spans="1:10" s="802" customFormat="1" ht="25.5">
      <c r="A103" s="956" t="s">
        <v>737</v>
      </c>
      <c r="B103" s="948" t="s">
        <v>340</v>
      </c>
      <c r="C103" s="947">
        <v>0</v>
      </c>
      <c r="D103" s="968">
        <v>0</v>
      </c>
      <c r="G103" s="634"/>
      <c r="H103" s="634"/>
      <c r="I103" s="634"/>
      <c r="J103" s="634"/>
    </row>
    <row r="104" spans="1:10" s="802" customFormat="1" ht="25.5">
      <c r="A104" s="956" t="s">
        <v>738</v>
      </c>
      <c r="B104" s="948" t="s">
        <v>341</v>
      </c>
      <c r="C104" s="947">
        <v>250</v>
      </c>
      <c r="D104" s="968">
        <v>661</v>
      </c>
      <c r="G104" s="634"/>
      <c r="H104" s="634"/>
      <c r="I104" s="634"/>
      <c r="J104" s="634"/>
    </row>
    <row r="105" spans="1:10" s="802" customFormat="1">
      <c r="A105" s="956" t="s">
        <v>739</v>
      </c>
      <c r="B105" s="948" t="s">
        <v>342</v>
      </c>
      <c r="C105" s="947">
        <v>0</v>
      </c>
      <c r="D105" s="968">
        <v>0</v>
      </c>
      <c r="G105" s="634"/>
      <c r="H105" s="634"/>
      <c r="I105" s="634"/>
      <c r="J105" s="634"/>
    </row>
    <row r="106" spans="1:10" s="802" customFormat="1" ht="25.5">
      <c r="A106" s="956" t="s">
        <v>740</v>
      </c>
      <c r="B106" s="948" t="s">
        <v>343</v>
      </c>
      <c r="C106" s="947">
        <v>0</v>
      </c>
      <c r="D106" s="968">
        <v>0</v>
      </c>
      <c r="G106" s="634"/>
      <c r="H106" s="634"/>
      <c r="I106" s="634"/>
      <c r="J106" s="634"/>
    </row>
    <row r="107" spans="1:10" s="802" customFormat="1" ht="25.5">
      <c r="A107" s="956" t="s">
        <v>741</v>
      </c>
      <c r="B107" s="948" t="s">
        <v>344</v>
      </c>
      <c r="C107" s="947">
        <v>0</v>
      </c>
      <c r="D107" s="968">
        <v>0</v>
      </c>
      <c r="G107" s="634"/>
      <c r="H107" s="634"/>
      <c r="I107" s="634"/>
      <c r="J107" s="634"/>
    </row>
    <row r="108" spans="1:10" s="802" customFormat="1" ht="25.5">
      <c r="A108" s="956" t="s">
        <v>742</v>
      </c>
      <c r="B108" s="948" t="s">
        <v>345</v>
      </c>
      <c r="C108" s="947">
        <v>0</v>
      </c>
      <c r="D108" s="968">
        <v>0</v>
      </c>
      <c r="G108" s="634"/>
      <c r="H108" s="634"/>
      <c r="I108" s="634"/>
      <c r="J108" s="634"/>
    </row>
    <row r="109" spans="1:10" s="802" customFormat="1" ht="25.5">
      <c r="A109" s="956" t="s">
        <v>743</v>
      </c>
      <c r="B109" s="948" t="s">
        <v>346</v>
      </c>
      <c r="C109" s="947">
        <v>0</v>
      </c>
      <c r="D109" s="968">
        <v>0</v>
      </c>
      <c r="G109" s="634"/>
      <c r="H109" s="634"/>
      <c r="I109" s="634"/>
      <c r="J109" s="634"/>
    </row>
    <row r="110" spans="1:10" s="802" customFormat="1" ht="25.5">
      <c r="A110" s="956" t="s">
        <v>744</v>
      </c>
      <c r="B110" s="948" t="s">
        <v>347</v>
      </c>
      <c r="C110" s="947">
        <v>0</v>
      </c>
      <c r="D110" s="968">
        <v>0</v>
      </c>
      <c r="G110" s="634"/>
      <c r="H110" s="634"/>
      <c r="I110" s="634"/>
      <c r="J110" s="634"/>
    </row>
    <row r="111" spans="1:10" s="802" customFormat="1" ht="25.5">
      <c r="A111" s="956" t="s">
        <v>745</v>
      </c>
      <c r="B111" s="948" t="s">
        <v>348</v>
      </c>
      <c r="C111" s="947">
        <v>0</v>
      </c>
      <c r="D111" s="968">
        <v>0</v>
      </c>
      <c r="G111" s="634"/>
      <c r="H111" s="634"/>
      <c r="I111" s="634"/>
      <c r="J111" s="634"/>
    </row>
    <row r="112" spans="1:10" s="802" customFormat="1" ht="25.5">
      <c r="A112" s="956" t="s">
        <v>746</v>
      </c>
      <c r="B112" s="948" t="s">
        <v>349</v>
      </c>
      <c r="C112" s="947">
        <v>0</v>
      </c>
      <c r="D112" s="968">
        <v>0</v>
      </c>
      <c r="G112" s="634"/>
      <c r="H112" s="634"/>
      <c r="I112" s="634"/>
      <c r="J112" s="634"/>
    </row>
    <row r="113" spans="1:10" s="802" customFormat="1">
      <c r="A113" s="955" t="s">
        <v>747</v>
      </c>
      <c r="B113" s="952" t="s">
        <v>350</v>
      </c>
      <c r="C113" s="969">
        <v>15148</v>
      </c>
      <c r="D113" s="968">
        <v>16115</v>
      </c>
      <c r="G113" s="634"/>
      <c r="H113" s="634"/>
      <c r="I113" s="634"/>
      <c r="J113" s="634"/>
    </row>
    <row r="114" spans="1:10" s="802" customFormat="1" ht="25.5">
      <c r="A114" s="956" t="s">
        <v>748</v>
      </c>
      <c r="B114" s="948" t="s">
        <v>351</v>
      </c>
      <c r="C114" s="947">
        <v>0</v>
      </c>
      <c r="D114" s="968">
        <v>0</v>
      </c>
      <c r="G114" s="634"/>
      <c r="H114" s="634"/>
      <c r="I114" s="634"/>
      <c r="J114" s="634"/>
    </row>
    <row r="115" spans="1:10" s="802" customFormat="1" ht="25.5">
      <c r="A115" s="956" t="s">
        <v>749</v>
      </c>
      <c r="B115" s="948" t="s">
        <v>352</v>
      </c>
      <c r="C115" s="947">
        <v>0</v>
      </c>
      <c r="D115" s="968">
        <v>0</v>
      </c>
      <c r="G115" s="634"/>
      <c r="H115" s="634"/>
      <c r="I115" s="634"/>
      <c r="J115" s="634"/>
    </row>
    <row r="116" spans="1:10" s="802" customFormat="1" ht="25.5">
      <c r="A116" s="956" t="s">
        <v>750</v>
      </c>
      <c r="B116" s="948" t="s">
        <v>353</v>
      </c>
      <c r="C116" s="947">
        <v>0</v>
      </c>
      <c r="D116" s="968">
        <v>0</v>
      </c>
      <c r="G116" s="634"/>
      <c r="H116" s="634"/>
      <c r="I116" s="634"/>
      <c r="J116" s="634"/>
    </row>
    <row r="117" spans="1:10" s="802" customFormat="1" ht="25.5">
      <c r="A117" s="956" t="s">
        <v>751</v>
      </c>
      <c r="B117" s="948" t="s">
        <v>354</v>
      </c>
      <c r="C117" s="947">
        <v>0</v>
      </c>
      <c r="D117" s="968">
        <v>0</v>
      </c>
      <c r="G117" s="634"/>
      <c r="H117" s="634"/>
      <c r="I117" s="634"/>
      <c r="J117" s="634"/>
    </row>
    <row r="118" spans="1:10" s="802" customFormat="1">
      <c r="A118" s="956" t="s">
        <v>752</v>
      </c>
      <c r="B118" s="948" t="s">
        <v>355</v>
      </c>
      <c r="C118" s="969">
        <v>0</v>
      </c>
      <c r="D118" s="968">
        <v>0</v>
      </c>
      <c r="G118" s="634"/>
      <c r="H118" s="634"/>
      <c r="I118" s="634"/>
      <c r="J118" s="634"/>
    </row>
    <row r="119" spans="1:10" s="802" customFormat="1">
      <c r="A119" s="956" t="s">
        <v>753</v>
      </c>
      <c r="B119" s="948" t="s">
        <v>356</v>
      </c>
      <c r="C119" s="947">
        <v>0</v>
      </c>
      <c r="D119" s="968">
        <v>0</v>
      </c>
      <c r="G119" s="634"/>
      <c r="H119" s="634"/>
      <c r="I119" s="634"/>
      <c r="J119" s="634"/>
    </row>
    <row r="120" spans="1:10" s="802" customFormat="1" ht="25.5">
      <c r="A120" s="956" t="s">
        <v>754</v>
      </c>
      <c r="B120" s="948" t="s">
        <v>357</v>
      </c>
      <c r="C120" s="947">
        <v>0</v>
      </c>
      <c r="D120" s="968">
        <v>0</v>
      </c>
      <c r="G120" s="634"/>
      <c r="H120" s="634"/>
      <c r="I120" s="634"/>
      <c r="J120" s="634"/>
    </row>
    <row r="121" spans="1:10" s="802" customFormat="1" ht="25.5">
      <c r="A121" s="956" t="s">
        <v>755</v>
      </c>
      <c r="B121" s="948" t="s">
        <v>362</v>
      </c>
      <c r="C121" s="947">
        <v>0</v>
      </c>
      <c r="D121" s="968">
        <v>0</v>
      </c>
      <c r="G121" s="634"/>
      <c r="H121" s="634"/>
      <c r="I121" s="634"/>
      <c r="J121" s="634"/>
    </row>
    <row r="122" spans="1:10" s="802" customFormat="1">
      <c r="A122" s="956" t="s">
        <v>756</v>
      </c>
      <c r="B122" s="948" t="s">
        <v>363</v>
      </c>
      <c r="C122" s="947">
        <v>0</v>
      </c>
      <c r="D122" s="968">
        <v>0</v>
      </c>
      <c r="G122" s="634"/>
      <c r="H122" s="634"/>
      <c r="I122" s="634"/>
      <c r="J122" s="634"/>
    </row>
    <row r="123" spans="1:10" s="802" customFormat="1">
      <c r="A123" s="956" t="s">
        <v>757</v>
      </c>
      <c r="B123" s="948" t="s">
        <v>364</v>
      </c>
      <c r="C123" s="947">
        <v>0</v>
      </c>
      <c r="D123" s="968">
        <v>0</v>
      </c>
      <c r="G123" s="634"/>
      <c r="H123" s="634"/>
      <c r="I123" s="634"/>
      <c r="J123" s="634"/>
    </row>
    <row r="124" spans="1:10" s="802" customFormat="1">
      <c r="A124" s="956" t="s">
        <v>758</v>
      </c>
      <c r="B124" s="948" t="s">
        <v>365</v>
      </c>
      <c r="C124" s="947">
        <v>0</v>
      </c>
      <c r="D124" s="968">
        <v>0</v>
      </c>
      <c r="G124" s="634"/>
      <c r="H124" s="634"/>
      <c r="I124" s="634"/>
      <c r="J124" s="634"/>
    </row>
    <row r="125" spans="1:10" s="802" customFormat="1">
      <c r="A125" s="956" t="s">
        <v>759</v>
      </c>
      <c r="B125" s="948" t="s">
        <v>366</v>
      </c>
      <c r="C125" s="969">
        <v>0</v>
      </c>
      <c r="D125" s="968">
        <v>0</v>
      </c>
      <c r="G125" s="634"/>
      <c r="H125" s="634"/>
      <c r="I125" s="634"/>
      <c r="J125" s="634"/>
    </row>
    <row r="126" spans="1:10" s="802" customFormat="1" ht="25.5">
      <c r="A126" s="956" t="s">
        <v>760</v>
      </c>
      <c r="B126" s="948" t="s">
        <v>367</v>
      </c>
      <c r="C126" s="947">
        <v>0</v>
      </c>
      <c r="D126" s="968">
        <v>0</v>
      </c>
      <c r="G126" s="634"/>
      <c r="H126" s="634"/>
      <c r="I126" s="634"/>
      <c r="J126" s="634"/>
    </row>
    <row r="127" spans="1:10" s="802" customFormat="1">
      <c r="A127" s="956" t="s">
        <v>761</v>
      </c>
      <c r="B127" s="948" t="s">
        <v>368</v>
      </c>
      <c r="C127" s="947">
        <v>0</v>
      </c>
      <c r="D127" s="968">
        <v>0</v>
      </c>
      <c r="G127" s="634"/>
      <c r="H127" s="634"/>
      <c r="I127" s="634"/>
      <c r="J127" s="634"/>
    </row>
    <row r="128" spans="1:10" s="802" customFormat="1">
      <c r="A128" s="956" t="s">
        <v>762</v>
      </c>
      <c r="B128" s="948" t="s">
        <v>369</v>
      </c>
      <c r="C128" s="947">
        <v>0</v>
      </c>
      <c r="D128" s="968">
        <v>0</v>
      </c>
      <c r="G128" s="634"/>
      <c r="H128" s="634"/>
      <c r="I128" s="634"/>
      <c r="J128" s="634"/>
    </row>
    <row r="129" spans="1:10" s="802" customFormat="1">
      <c r="A129" s="956" t="s">
        <v>763</v>
      </c>
      <c r="B129" s="948" t="s">
        <v>370</v>
      </c>
      <c r="C129" s="947">
        <v>0</v>
      </c>
      <c r="D129" s="968">
        <v>0</v>
      </c>
      <c r="G129" s="634"/>
      <c r="H129" s="634"/>
      <c r="I129" s="634"/>
      <c r="J129" s="634"/>
    </row>
    <row r="130" spans="1:10" s="802" customFormat="1" ht="25.5">
      <c r="A130" s="956" t="s">
        <v>764</v>
      </c>
      <c r="B130" s="948" t="s">
        <v>371</v>
      </c>
      <c r="C130" s="947">
        <v>0</v>
      </c>
      <c r="D130" s="968">
        <v>0</v>
      </c>
      <c r="G130" s="634"/>
      <c r="H130" s="634"/>
      <c r="I130" s="634"/>
      <c r="J130" s="634"/>
    </row>
    <row r="131" spans="1:10" s="802" customFormat="1">
      <c r="A131" s="956" t="s">
        <v>765</v>
      </c>
      <c r="B131" s="948" t="s">
        <v>372</v>
      </c>
      <c r="C131" s="947">
        <v>0</v>
      </c>
      <c r="D131" s="968">
        <v>0</v>
      </c>
      <c r="G131" s="634"/>
      <c r="H131" s="634"/>
      <c r="I131" s="634"/>
      <c r="J131" s="634"/>
    </row>
    <row r="132" spans="1:10" s="802" customFormat="1" ht="25.5">
      <c r="A132" s="956" t="s">
        <v>766</v>
      </c>
      <c r="B132" s="948" t="s">
        <v>373</v>
      </c>
      <c r="C132" s="947">
        <v>0</v>
      </c>
      <c r="D132" s="968">
        <v>0</v>
      </c>
      <c r="G132" s="634"/>
      <c r="H132" s="634"/>
      <c r="I132" s="634"/>
      <c r="J132" s="634"/>
    </row>
    <row r="133" spans="1:10" s="802" customFormat="1">
      <c r="A133" s="956" t="s">
        <v>767</v>
      </c>
      <c r="B133" s="948" t="s">
        <v>374</v>
      </c>
      <c r="C133" s="947">
        <v>0</v>
      </c>
      <c r="D133" s="968">
        <v>0</v>
      </c>
      <c r="G133" s="634"/>
      <c r="H133" s="634"/>
      <c r="I133" s="634"/>
      <c r="J133" s="634"/>
    </row>
    <row r="134" spans="1:10" s="802" customFormat="1">
      <c r="A134" s="956" t="s">
        <v>768</v>
      </c>
      <c r="B134" s="948" t="s">
        <v>375</v>
      </c>
      <c r="C134" s="947">
        <v>0</v>
      </c>
      <c r="D134" s="968">
        <v>0</v>
      </c>
      <c r="G134" s="634"/>
      <c r="H134" s="634"/>
      <c r="I134" s="634"/>
      <c r="J134" s="634"/>
    </row>
    <row r="135" spans="1:10" s="802" customFormat="1">
      <c r="A135" s="956" t="s">
        <v>769</v>
      </c>
      <c r="B135" s="948" t="s">
        <v>376</v>
      </c>
      <c r="C135" s="969">
        <v>0</v>
      </c>
      <c r="D135" s="968">
        <v>0</v>
      </c>
      <c r="G135" s="634"/>
      <c r="H135" s="634"/>
      <c r="I135" s="634"/>
      <c r="J135" s="634"/>
    </row>
    <row r="136" spans="1:10" s="802" customFormat="1">
      <c r="A136" s="956" t="s">
        <v>770</v>
      </c>
      <c r="B136" s="948" t="s">
        <v>377</v>
      </c>
      <c r="C136" s="947">
        <v>0</v>
      </c>
      <c r="D136" s="968">
        <v>0</v>
      </c>
      <c r="G136" s="634"/>
      <c r="H136" s="634"/>
      <c r="I136" s="634"/>
      <c r="J136" s="634"/>
    </row>
    <row r="137" spans="1:10" s="802" customFormat="1">
      <c r="A137" s="956" t="s">
        <v>771</v>
      </c>
      <c r="B137" s="948" t="s">
        <v>378</v>
      </c>
      <c r="C137" s="947">
        <v>0</v>
      </c>
      <c r="D137" s="968">
        <v>0</v>
      </c>
      <c r="G137" s="634"/>
      <c r="H137" s="634"/>
      <c r="I137" s="634"/>
      <c r="J137" s="634"/>
    </row>
    <row r="138" spans="1:10" s="802" customFormat="1">
      <c r="A138" s="956" t="s">
        <v>772</v>
      </c>
      <c r="B138" s="948" t="s">
        <v>379</v>
      </c>
      <c r="C138" s="947">
        <v>0</v>
      </c>
      <c r="D138" s="968">
        <v>0</v>
      </c>
      <c r="G138" s="634"/>
      <c r="H138" s="634"/>
      <c r="I138" s="634"/>
      <c r="J138" s="634"/>
    </row>
    <row r="139" spans="1:10" s="802" customFormat="1">
      <c r="A139" s="956" t="s">
        <v>773</v>
      </c>
      <c r="B139" s="948" t="s">
        <v>380</v>
      </c>
      <c r="C139" s="947">
        <v>0</v>
      </c>
      <c r="D139" s="968">
        <v>0</v>
      </c>
      <c r="G139" s="634"/>
      <c r="H139" s="634"/>
      <c r="I139" s="634"/>
      <c r="J139" s="634"/>
    </row>
    <row r="140" spans="1:10" s="802" customFormat="1" ht="25.5">
      <c r="A140" s="956" t="s">
        <v>774</v>
      </c>
      <c r="B140" s="948" t="s">
        <v>381</v>
      </c>
      <c r="C140" s="947">
        <v>0</v>
      </c>
      <c r="D140" s="968">
        <v>0</v>
      </c>
      <c r="G140" s="634"/>
      <c r="H140" s="634"/>
      <c r="I140" s="634"/>
      <c r="J140" s="634"/>
    </row>
    <row r="141" spans="1:10" s="802" customFormat="1" ht="15.75" thickBot="1">
      <c r="A141" s="1356" t="s">
        <v>417</v>
      </c>
      <c r="B141" s="1357"/>
      <c r="C141" s="1357"/>
      <c r="D141" s="1357"/>
      <c r="G141" s="634"/>
      <c r="H141" s="634"/>
      <c r="I141" s="634"/>
      <c r="J141" s="634"/>
    </row>
    <row r="142" spans="1:10" s="802" customFormat="1" ht="13.5" thickBot="1">
      <c r="A142" s="1358" t="s">
        <v>179</v>
      </c>
      <c r="B142" s="1359"/>
      <c r="C142" s="1359"/>
      <c r="D142" s="1360"/>
      <c r="G142" s="634"/>
      <c r="H142" s="634"/>
      <c r="I142" s="634"/>
      <c r="J142" s="634"/>
    </row>
    <row r="143" spans="1:10" s="802" customFormat="1" ht="26.25" thickBot="1">
      <c r="A143" s="974" t="s">
        <v>113</v>
      </c>
      <c r="B143" s="975" t="s">
        <v>884</v>
      </c>
      <c r="C143" s="975" t="s">
        <v>237</v>
      </c>
      <c r="D143" s="976" t="s">
        <v>238</v>
      </c>
      <c r="G143" s="634"/>
      <c r="H143" s="634"/>
      <c r="I143" s="634"/>
      <c r="J143" s="634"/>
    </row>
    <row r="144" spans="1:10" s="802" customFormat="1" ht="13.5" thickBot="1">
      <c r="A144" s="965">
        <v>1</v>
      </c>
      <c r="B144" s="964">
        <v>2</v>
      </c>
      <c r="C144" s="964">
        <v>3</v>
      </c>
      <c r="D144" s="964">
        <v>4</v>
      </c>
      <c r="G144" s="634"/>
      <c r="H144" s="634"/>
      <c r="I144" s="634"/>
      <c r="J144" s="634"/>
    </row>
    <row r="145" spans="1:10" s="802" customFormat="1" ht="25.5">
      <c r="A145" s="956" t="s">
        <v>775</v>
      </c>
      <c r="B145" s="948" t="s">
        <v>382</v>
      </c>
      <c r="C145" s="947">
        <v>0</v>
      </c>
      <c r="D145" s="968">
        <v>0</v>
      </c>
      <c r="G145" s="634"/>
      <c r="H145" s="634"/>
      <c r="I145" s="634"/>
      <c r="J145" s="634"/>
    </row>
    <row r="146" spans="1:10" s="802" customFormat="1" ht="25.5">
      <c r="A146" s="956" t="s">
        <v>776</v>
      </c>
      <c r="B146" s="948" t="s">
        <v>383</v>
      </c>
      <c r="C146" s="947">
        <v>0</v>
      </c>
      <c r="D146" s="968">
        <v>0</v>
      </c>
      <c r="G146" s="634"/>
      <c r="H146" s="634"/>
      <c r="I146" s="634"/>
      <c r="J146" s="634"/>
    </row>
    <row r="147" spans="1:10" s="802" customFormat="1" ht="25.5">
      <c r="A147" s="956" t="s">
        <v>777</v>
      </c>
      <c r="B147" s="948" t="s">
        <v>384</v>
      </c>
      <c r="C147" s="947">
        <v>0</v>
      </c>
      <c r="D147" s="968">
        <v>0</v>
      </c>
      <c r="G147" s="634"/>
      <c r="H147" s="634"/>
      <c r="I147" s="634"/>
      <c r="J147" s="634"/>
    </row>
    <row r="148" spans="1:10" s="802" customFormat="1" ht="25.5">
      <c r="A148" s="956" t="s">
        <v>778</v>
      </c>
      <c r="B148" s="948" t="s">
        <v>385</v>
      </c>
      <c r="C148" s="947">
        <v>0</v>
      </c>
      <c r="D148" s="968">
        <v>0</v>
      </c>
      <c r="G148" s="634"/>
      <c r="H148" s="634"/>
      <c r="I148" s="634"/>
      <c r="J148" s="634"/>
    </row>
    <row r="149" spans="1:10" s="802" customFormat="1" ht="25.5">
      <c r="A149" s="956" t="s">
        <v>779</v>
      </c>
      <c r="B149" s="948" t="s">
        <v>386</v>
      </c>
      <c r="C149" s="947">
        <v>0</v>
      </c>
      <c r="D149" s="968">
        <v>0</v>
      </c>
      <c r="G149" s="634"/>
      <c r="H149" s="634"/>
      <c r="I149" s="634"/>
      <c r="J149" s="634"/>
    </row>
    <row r="150" spans="1:10" s="802" customFormat="1" ht="25.5">
      <c r="A150" s="956" t="s">
        <v>780</v>
      </c>
      <c r="B150" s="948" t="s">
        <v>387</v>
      </c>
      <c r="C150" s="947">
        <v>0</v>
      </c>
      <c r="D150" s="968">
        <v>0</v>
      </c>
      <c r="G150" s="634"/>
      <c r="H150" s="634"/>
      <c r="I150" s="634"/>
      <c r="J150" s="634"/>
    </row>
    <row r="151" spans="1:10" s="802" customFormat="1" ht="25.5">
      <c r="A151" s="956" t="s">
        <v>781</v>
      </c>
      <c r="B151" s="948" t="s">
        <v>388</v>
      </c>
      <c r="C151" s="947">
        <v>0</v>
      </c>
      <c r="D151" s="968">
        <v>0</v>
      </c>
      <c r="G151" s="634"/>
      <c r="H151" s="634"/>
      <c r="I151" s="634"/>
      <c r="J151" s="634"/>
    </row>
    <row r="152" spans="1:10" s="802" customFormat="1" ht="25.5">
      <c r="A152" s="956" t="s">
        <v>782</v>
      </c>
      <c r="B152" s="948" t="s">
        <v>389</v>
      </c>
      <c r="C152" s="947">
        <v>0</v>
      </c>
      <c r="D152" s="968">
        <v>0</v>
      </c>
      <c r="G152" s="634"/>
      <c r="H152" s="634"/>
      <c r="I152" s="634"/>
      <c r="J152" s="634"/>
    </row>
    <row r="153" spans="1:10" s="802" customFormat="1" ht="25.5">
      <c r="A153" s="956" t="s">
        <v>783</v>
      </c>
      <c r="B153" s="948" t="s">
        <v>390</v>
      </c>
      <c r="C153" s="969">
        <v>0</v>
      </c>
      <c r="D153" s="968">
        <v>0</v>
      </c>
      <c r="G153" s="634"/>
      <c r="H153" s="634"/>
      <c r="I153" s="634"/>
      <c r="J153" s="634"/>
    </row>
    <row r="154" spans="1:10" s="802" customFormat="1" ht="25.5">
      <c r="A154" s="956" t="s">
        <v>784</v>
      </c>
      <c r="B154" s="948" t="s">
        <v>391</v>
      </c>
      <c r="C154" s="947">
        <v>0</v>
      </c>
      <c r="D154" s="968">
        <v>0</v>
      </c>
      <c r="G154" s="634"/>
      <c r="H154" s="634"/>
      <c r="I154" s="634"/>
      <c r="J154" s="634"/>
    </row>
    <row r="155" spans="1:10" s="802" customFormat="1" ht="25.5">
      <c r="A155" s="956" t="s">
        <v>785</v>
      </c>
      <c r="B155" s="948" t="s">
        <v>392</v>
      </c>
      <c r="C155" s="947">
        <v>0</v>
      </c>
      <c r="D155" s="968">
        <v>0</v>
      </c>
      <c r="G155" s="634"/>
      <c r="H155" s="634"/>
      <c r="I155" s="634"/>
      <c r="J155" s="634"/>
    </row>
    <row r="156" spans="1:10" s="802" customFormat="1" ht="25.5">
      <c r="A156" s="956" t="s">
        <v>786</v>
      </c>
      <c r="B156" s="948" t="s">
        <v>393</v>
      </c>
      <c r="C156" s="947">
        <v>0</v>
      </c>
      <c r="D156" s="968">
        <v>0</v>
      </c>
      <c r="G156" s="634"/>
      <c r="H156" s="634"/>
      <c r="I156" s="634"/>
      <c r="J156" s="634"/>
    </row>
    <row r="157" spans="1:10" s="802" customFormat="1">
      <c r="A157" s="955" t="s">
        <v>787</v>
      </c>
      <c r="B157" s="952" t="s">
        <v>394</v>
      </c>
      <c r="C157" s="969">
        <v>0</v>
      </c>
      <c r="D157" s="968">
        <v>0</v>
      </c>
      <c r="G157" s="634"/>
      <c r="H157" s="634"/>
      <c r="I157" s="634"/>
      <c r="J157" s="634"/>
    </row>
    <row r="158" spans="1:10" s="802" customFormat="1">
      <c r="A158" s="957" t="s">
        <v>788</v>
      </c>
      <c r="B158" s="948" t="s">
        <v>395</v>
      </c>
      <c r="C158" s="969">
        <v>0</v>
      </c>
      <c r="D158" s="968">
        <v>1048</v>
      </c>
      <c r="G158" s="634"/>
      <c r="H158" s="634"/>
      <c r="I158" s="634"/>
      <c r="J158" s="634"/>
    </row>
    <row r="159" spans="1:10" s="802" customFormat="1">
      <c r="A159" s="957" t="s">
        <v>789</v>
      </c>
      <c r="B159" s="948" t="s">
        <v>396</v>
      </c>
      <c r="C159" s="947">
        <v>0</v>
      </c>
      <c r="D159" s="968">
        <v>0</v>
      </c>
      <c r="G159" s="634"/>
      <c r="H159" s="634"/>
      <c r="I159" s="634"/>
      <c r="J159" s="634"/>
    </row>
    <row r="160" spans="1:10" s="802" customFormat="1">
      <c r="A160" s="957" t="s">
        <v>790</v>
      </c>
      <c r="B160" s="948" t="s">
        <v>397</v>
      </c>
      <c r="C160" s="947">
        <v>0</v>
      </c>
      <c r="D160" s="968">
        <v>0</v>
      </c>
      <c r="G160" s="634"/>
      <c r="H160" s="634"/>
      <c r="I160" s="634"/>
      <c r="J160" s="634"/>
    </row>
    <row r="161" spans="1:10" s="802" customFormat="1">
      <c r="A161" s="957" t="s">
        <v>791</v>
      </c>
      <c r="B161" s="948" t="s">
        <v>398</v>
      </c>
      <c r="C161" s="947">
        <v>0</v>
      </c>
      <c r="D161" s="968">
        <v>0</v>
      </c>
      <c r="G161" s="634"/>
      <c r="H161" s="634"/>
      <c r="I161" s="634"/>
      <c r="J161" s="634"/>
    </row>
    <row r="162" spans="1:10" s="802" customFormat="1">
      <c r="A162" s="957" t="s">
        <v>399</v>
      </c>
      <c r="B162" s="948" t="s">
        <v>400</v>
      </c>
      <c r="C162" s="947">
        <v>0</v>
      </c>
      <c r="D162" s="968">
        <v>0</v>
      </c>
      <c r="G162" s="634"/>
      <c r="H162" s="634"/>
      <c r="I162" s="634"/>
      <c r="J162" s="634"/>
    </row>
    <row r="163" spans="1:10" s="802" customFormat="1">
      <c r="A163" s="957" t="s">
        <v>401</v>
      </c>
      <c r="B163" s="948" t="s">
        <v>402</v>
      </c>
      <c r="C163" s="947">
        <v>0</v>
      </c>
      <c r="D163" s="968">
        <v>1048</v>
      </c>
      <c r="G163" s="634"/>
      <c r="H163" s="634"/>
      <c r="I163" s="634"/>
      <c r="J163" s="634"/>
    </row>
    <row r="164" spans="1:10" s="802" customFormat="1">
      <c r="A164" s="957" t="s">
        <v>403</v>
      </c>
      <c r="B164" s="948" t="s">
        <v>404</v>
      </c>
      <c r="C164" s="947">
        <v>0</v>
      </c>
      <c r="D164" s="968">
        <v>0</v>
      </c>
      <c r="G164" s="634"/>
      <c r="H164" s="634"/>
      <c r="I164" s="634"/>
      <c r="J164" s="634"/>
    </row>
    <row r="165" spans="1:10" s="802" customFormat="1">
      <c r="A165" s="957" t="s">
        <v>405</v>
      </c>
      <c r="B165" s="948" t="s">
        <v>406</v>
      </c>
      <c r="C165" s="947">
        <v>0</v>
      </c>
      <c r="D165" s="968">
        <v>0</v>
      </c>
      <c r="G165" s="634"/>
      <c r="H165" s="634"/>
      <c r="I165" s="634"/>
      <c r="J165" s="634"/>
    </row>
    <row r="166" spans="1:10" s="802" customFormat="1">
      <c r="A166" s="957" t="s">
        <v>407</v>
      </c>
      <c r="B166" s="948" t="s">
        <v>408</v>
      </c>
      <c r="C166" s="947">
        <v>0</v>
      </c>
      <c r="D166" s="968">
        <v>0</v>
      </c>
      <c r="G166" s="634"/>
      <c r="H166" s="634"/>
      <c r="I166" s="634"/>
      <c r="J166" s="634"/>
    </row>
    <row r="167" spans="1:10" s="802" customFormat="1">
      <c r="A167" s="957" t="s">
        <v>409</v>
      </c>
      <c r="B167" s="948" t="s">
        <v>410</v>
      </c>
      <c r="C167" s="947">
        <v>250</v>
      </c>
      <c r="D167" s="968">
        <v>31</v>
      </c>
      <c r="G167" s="634"/>
      <c r="H167" s="634"/>
      <c r="I167" s="634"/>
      <c r="J167" s="634"/>
    </row>
    <row r="168" spans="1:10" s="802" customFormat="1">
      <c r="A168" s="957" t="s">
        <v>411</v>
      </c>
      <c r="B168" s="948" t="s">
        <v>412</v>
      </c>
      <c r="C168" s="947">
        <v>0</v>
      </c>
      <c r="D168" s="968">
        <v>0</v>
      </c>
      <c r="G168" s="634"/>
      <c r="H168" s="634"/>
      <c r="I168" s="634"/>
      <c r="J168" s="634"/>
    </row>
    <row r="169" spans="1:10" s="802" customFormat="1" ht="25.5">
      <c r="A169" s="957" t="s">
        <v>413</v>
      </c>
      <c r="B169" s="948" t="s">
        <v>420</v>
      </c>
      <c r="C169" s="947">
        <v>0</v>
      </c>
      <c r="D169" s="968">
        <v>0</v>
      </c>
      <c r="G169" s="634"/>
      <c r="H169" s="634"/>
      <c r="I169" s="634"/>
      <c r="J169" s="634"/>
    </row>
    <row r="170" spans="1:10" s="802" customFormat="1">
      <c r="A170" s="957" t="s">
        <v>421</v>
      </c>
      <c r="B170" s="948" t="s">
        <v>422</v>
      </c>
      <c r="C170" s="947">
        <v>0</v>
      </c>
      <c r="D170" s="968">
        <v>50</v>
      </c>
      <c r="G170" s="634"/>
      <c r="H170" s="634"/>
      <c r="I170" s="634"/>
      <c r="J170" s="634"/>
    </row>
    <row r="171" spans="1:10" s="802" customFormat="1" ht="25.5">
      <c r="A171" s="957" t="s">
        <v>423</v>
      </c>
      <c r="B171" s="948" t="s">
        <v>424</v>
      </c>
      <c r="C171" s="947">
        <v>0</v>
      </c>
      <c r="D171" s="968">
        <v>0</v>
      </c>
      <c r="G171" s="634"/>
      <c r="H171" s="634"/>
      <c r="I171" s="634"/>
      <c r="J171" s="634"/>
    </row>
    <row r="172" spans="1:10" s="802" customFormat="1">
      <c r="A172" s="957" t="s">
        <v>425</v>
      </c>
      <c r="B172" s="948" t="s">
        <v>426</v>
      </c>
      <c r="C172" s="947">
        <v>0</v>
      </c>
      <c r="D172" s="968">
        <v>0</v>
      </c>
      <c r="G172" s="634"/>
      <c r="H172" s="634"/>
      <c r="I172" s="634"/>
      <c r="J172" s="634"/>
    </row>
    <row r="173" spans="1:10" s="802" customFormat="1">
      <c r="A173" s="958" t="s">
        <v>427</v>
      </c>
      <c r="B173" s="952" t="s">
        <v>428</v>
      </c>
      <c r="C173" s="969">
        <v>250</v>
      </c>
      <c r="D173" s="968">
        <v>1129</v>
      </c>
      <c r="G173" s="634"/>
      <c r="H173" s="634"/>
      <c r="I173" s="634"/>
      <c r="J173" s="634"/>
    </row>
    <row r="174" spans="1:10" s="802" customFormat="1">
      <c r="A174" s="958" t="s">
        <v>429</v>
      </c>
      <c r="B174" s="952" t="s">
        <v>430</v>
      </c>
      <c r="C174" s="969">
        <v>15398</v>
      </c>
      <c r="D174" s="968">
        <v>17244</v>
      </c>
      <c r="G174" s="634"/>
      <c r="H174" s="634"/>
      <c r="I174" s="634"/>
      <c r="J174" s="634"/>
    </row>
    <row r="175" spans="1:10" s="802" customFormat="1">
      <c r="A175" s="957" t="s">
        <v>431</v>
      </c>
      <c r="B175" s="948" t="s">
        <v>432</v>
      </c>
      <c r="C175" s="947">
        <v>3413</v>
      </c>
      <c r="D175" s="968">
        <v>3666</v>
      </c>
      <c r="G175" s="634"/>
      <c r="H175" s="634"/>
      <c r="I175" s="634"/>
      <c r="J175" s="634"/>
    </row>
    <row r="176" spans="1:10" s="802" customFormat="1" ht="25.5">
      <c r="A176" s="957" t="s">
        <v>433</v>
      </c>
      <c r="B176" s="948" t="s">
        <v>434</v>
      </c>
      <c r="C176" s="947">
        <v>0</v>
      </c>
      <c r="D176" s="968">
        <v>0</v>
      </c>
      <c r="G176" s="803"/>
      <c r="H176" s="803"/>
      <c r="I176" s="803"/>
      <c r="J176" s="803"/>
    </row>
    <row r="177" spans="1:10" s="802" customFormat="1">
      <c r="A177" s="957" t="s">
        <v>435</v>
      </c>
      <c r="B177" s="948" t="s">
        <v>436</v>
      </c>
      <c r="C177" s="970">
        <v>0</v>
      </c>
      <c r="D177" s="971">
        <v>0</v>
      </c>
      <c r="G177" s="803"/>
      <c r="H177" s="803"/>
      <c r="I177" s="803"/>
      <c r="J177" s="803"/>
    </row>
    <row r="178" spans="1:10" s="802" customFormat="1">
      <c r="A178" s="957" t="s">
        <v>437</v>
      </c>
      <c r="B178" s="948" t="s">
        <v>438</v>
      </c>
      <c r="C178" s="970">
        <v>0</v>
      </c>
      <c r="D178" s="971">
        <v>0</v>
      </c>
      <c r="G178" s="803"/>
      <c r="H178" s="803"/>
      <c r="I178" s="803"/>
      <c r="J178" s="803"/>
    </row>
    <row r="179" spans="1:10" s="802" customFormat="1">
      <c r="A179" s="957" t="s">
        <v>439</v>
      </c>
      <c r="B179" s="948" t="s">
        <v>440</v>
      </c>
      <c r="C179" s="970">
        <v>0</v>
      </c>
      <c r="D179" s="971">
        <v>0</v>
      </c>
      <c r="G179" s="803"/>
      <c r="H179" s="803"/>
      <c r="I179" s="803"/>
      <c r="J179" s="803"/>
    </row>
    <row r="180" spans="1:10" s="802" customFormat="1">
      <c r="A180" s="957" t="s">
        <v>441</v>
      </c>
      <c r="B180" s="948" t="s">
        <v>442</v>
      </c>
      <c r="C180" s="970">
        <v>0</v>
      </c>
      <c r="D180" s="971">
        <v>0</v>
      </c>
      <c r="G180" s="634"/>
      <c r="H180" s="634"/>
      <c r="I180" s="634"/>
      <c r="J180" s="634"/>
    </row>
    <row r="181" spans="1:10" s="802" customFormat="1">
      <c r="A181" s="958" t="s">
        <v>443</v>
      </c>
      <c r="B181" s="952" t="s">
        <v>444</v>
      </c>
      <c r="C181" s="969">
        <v>3413</v>
      </c>
      <c r="D181" s="968">
        <v>3666</v>
      </c>
      <c r="G181" s="634"/>
      <c r="H181" s="634"/>
      <c r="I181" s="634"/>
      <c r="J181" s="634"/>
    </row>
    <row r="182" spans="1:10" s="802" customFormat="1">
      <c r="A182" s="957" t="s">
        <v>445</v>
      </c>
      <c r="B182" s="953" t="s">
        <v>446</v>
      </c>
      <c r="C182" s="947">
        <v>0</v>
      </c>
      <c r="D182" s="968">
        <v>0</v>
      </c>
      <c r="G182" s="634"/>
      <c r="H182" s="634"/>
      <c r="I182" s="634"/>
      <c r="J182" s="634"/>
    </row>
    <row r="183" spans="1:10" s="802" customFormat="1">
      <c r="A183" s="957" t="s">
        <v>447</v>
      </c>
      <c r="B183" s="953" t="s">
        <v>448</v>
      </c>
      <c r="C183" s="947">
        <v>0</v>
      </c>
      <c r="D183" s="968">
        <v>0</v>
      </c>
      <c r="G183" s="634"/>
      <c r="H183" s="634"/>
      <c r="I183" s="634"/>
      <c r="J183" s="634"/>
    </row>
    <row r="184" spans="1:10" s="802" customFormat="1">
      <c r="A184" s="957" t="s">
        <v>449</v>
      </c>
      <c r="B184" s="953" t="s">
        <v>450</v>
      </c>
      <c r="C184" s="947">
        <v>0</v>
      </c>
      <c r="D184" s="968">
        <v>0</v>
      </c>
      <c r="G184" s="634"/>
      <c r="H184" s="634"/>
      <c r="I184" s="634"/>
      <c r="J184" s="634"/>
    </row>
    <row r="185" spans="1:10" s="802" customFormat="1">
      <c r="A185" s="958" t="s">
        <v>451</v>
      </c>
      <c r="B185" s="952" t="s">
        <v>452</v>
      </c>
      <c r="C185" s="969">
        <v>0</v>
      </c>
      <c r="D185" s="968">
        <v>0</v>
      </c>
      <c r="G185" s="634"/>
      <c r="H185" s="634"/>
      <c r="I185" s="634"/>
      <c r="J185" s="634"/>
    </row>
    <row r="186" spans="1:10" s="802" customFormat="1">
      <c r="A186" s="959" t="s">
        <v>453</v>
      </c>
      <c r="B186" s="960" t="s">
        <v>454</v>
      </c>
      <c r="C186" s="969">
        <v>329993</v>
      </c>
      <c r="D186" s="968">
        <v>320434</v>
      </c>
      <c r="G186" s="634"/>
      <c r="H186" s="634"/>
      <c r="I186" s="634"/>
      <c r="J186" s="634"/>
    </row>
    <row r="187" spans="1:10" s="802" customFormat="1">
      <c r="A187" s="957" t="s">
        <v>455</v>
      </c>
      <c r="B187" s="953" t="s">
        <v>456</v>
      </c>
      <c r="C187" s="947">
        <v>56236</v>
      </c>
      <c r="D187" s="968">
        <v>56236</v>
      </c>
      <c r="G187" s="634"/>
      <c r="H187" s="634"/>
      <c r="I187" s="634"/>
      <c r="J187" s="634"/>
    </row>
    <row r="188" spans="1:10" s="802" customFormat="1">
      <c r="A188" s="957" t="s">
        <v>457</v>
      </c>
      <c r="B188" s="953" t="s">
        <v>458</v>
      </c>
      <c r="C188" s="947">
        <v>0</v>
      </c>
      <c r="D188" s="968">
        <v>0</v>
      </c>
      <c r="G188" s="634"/>
      <c r="H188" s="634"/>
      <c r="I188" s="634"/>
      <c r="J188" s="634"/>
    </row>
    <row r="189" spans="1:10" s="802" customFormat="1">
      <c r="A189" s="957" t="s">
        <v>459</v>
      </c>
      <c r="B189" s="953" t="s">
        <v>460</v>
      </c>
      <c r="C189" s="947">
        <v>13587</v>
      </c>
      <c r="D189" s="968">
        <v>13587</v>
      </c>
      <c r="G189" s="634"/>
      <c r="H189" s="634"/>
      <c r="I189" s="634"/>
      <c r="J189" s="634"/>
    </row>
    <row r="190" spans="1:10" s="802" customFormat="1">
      <c r="A190" s="957" t="s">
        <v>461</v>
      </c>
      <c r="B190" s="953" t="s">
        <v>462</v>
      </c>
      <c r="C190" s="947">
        <v>229336</v>
      </c>
      <c r="D190" s="968">
        <v>243540</v>
      </c>
      <c r="G190" s="634"/>
      <c r="H190" s="634"/>
      <c r="I190" s="634"/>
      <c r="J190" s="634"/>
    </row>
    <row r="191" spans="1:10" s="802" customFormat="1">
      <c r="A191" s="957" t="s">
        <v>463</v>
      </c>
      <c r="B191" s="953" t="s">
        <v>464</v>
      </c>
      <c r="C191" s="947">
        <v>0</v>
      </c>
      <c r="D191" s="968">
        <v>0</v>
      </c>
      <c r="G191" s="634"/>
      <c r="H191" s="634"/>
      <c r="I191" s="634"/>
      <c r="J191" s="634"/>
    </row>
    <row r="192" spans="1:10" s="802" customFormat="1">
      <c r="A192" s="957" t="s">
        <v>465</v>
      </c>
      <c r="B192" s="953" t="s">
        <v>466</v>
      </c>
      <c r="C192" s="947">
        <v>14204</v>
      </c>
      <c r="D192" s="968">
        <v>-16884</v>
      </c>
      <c r="G192" s="634"/>
      <c r="H192" s="634"/>
      <c r="I192" s="634"/>
      <c r="J192" s="634"/>
    </row>
    <row r="193" spans="1:10" s="802" customFormat="1">
      <c r="A193" s="958" t="s">
        <v>467</v>
      </c>
      <c r="B193" s="954" t="s">
        <v>468</v>
      </c>
      <c r="C193" s="969">
        <v>313363</v>
      </c>
      <c r="D193" s="968">
        <v>296479</v>
      </c>
      <c r="G193" s="634"/>
      <c r="H193" s="634"/>
      <c r="I193" s="634"/>
      <c r="J193" s="634"/>
    </row>
    <row r="194" spans="1:10" s="802" customFormat="1">
      <c r="A194" s="957" t="s">
        <v>469</v>
      </c>
      <c r="B194" s="953" t="s">
        <v>470</v>
      </c>
      <c r="C194" s="947">
        <v>0</v>
      </c>
      <c r="D194" s="968">
        <v>0</v>
      </c>
      <c r="G194" s="634"/>
      <c r="H194" s="634"/>
      <c r="I194" s="634"/>
      <c r="J194" s="634"/>
    </row>
    <row r="195" spans="1:10" s="802" customFormat="1" ht="25.5">
      <c r="A195" s="957" t="s">
        <v>471</v>
      </c>
      <c r="B195" s="953" t="s">
        <v>472</v>
      </c>
      <c r="C195" s="947">
        <v>0</v>
      </c>
      <c r="D195" s="968">
        <v>0</v>
      </c>
      <c r="G195" s="634"/>
      <c r="H195" s="634"/>
      <c r="I195" s="634"/>
      <c r="J195" s="634"/>
    </row>
    <row r="196" spans="1:10" s="802" customFormat="1">
      <c r="A196" s="957" t="s">
        <v>473</v>
      </c>
      <c r="B196" s="953" t="s">
        <v>474</v>
      </c>
      <c r="C196" s="947">
        <v>3003</v>
      </c>
      <c r="D196" s="968">
        <v>7910</v>
      </c>
      <c r="G196" s="634"/>
      <c r="H196" s="634"/>
      <c r="I196" s="634"/>
      <c r="J196" s="634"/>
    </row>
    <row r="197" spans="1:10" s="802" customFormat="1">
      <c r="A197" s="957" t="s">
        <v>475</v>
      </c>
      <c r="B197" s="953" t="s">
        <v>476</v>
      </c>
      <c r="C197" s="947">
        <v>0</v>
      </c>
      <c r="D197" s="968">
        <v>0</v>
      </c>
      <c r="G197" s="634"/>
      <c r="H197" s="634"/>
      <c r="I197" s="634"/>
      <c r="J197" s="634"/>
    </row>
    <row r="198" spans="1:10" s="802" customFormat="1">
      <c r="A198" s="957" t="s">
        <v>477</v>
      </c>
      <c r="B198" s="961" t="s">
        <v>478</v>
      </c>
      <c r="C198" s="947">
        <v>0</v>
      </c>
      <c r="D198" s="968">
        <v>0</v>
      </c>
      <c r="G198" s="634"/>
      <c r="H198" s="634"/>
      <c r="I198" s="634"/>
      <c r="J198" s="634"/>
    </row>
    <row r="199" spans="1:10" s="802" customFormat="1" ht="25.5">
      <c r="A199" s="957" t="s">
        <v>479</v>
      </c>
      <c r="B199" s="961" t="s">
        <v>480</v>
      </c>
      <c r="C199" s="947">
        <v>0</v>
      </c>
      <c r="D199" s="968">
        <v>0</v>
      </c>
      <c r="G199" s="634"/>
      <c r="H199" s="634"/>
      <c r="I199" s="634"/>
      <c r="J199" s="634"/>
    </row>
    <row r="200" spans="1:10" s="802" customFormat="1" ht="25.5">
      <c r="A200" s="957" t="s">
        <v>481</v>
      </c>
      <c r="B200" s="961" t="s">
        <v>482</v>
      </c>
      <c r="C200" s="947">
        <v>0</v>
      </c>
      <c r="D200" s="968">
        <v>0</v>
      </c>
      <c r="G200" s="634"/>
      <c r="H200" s="634"/>
      <c r="I200" s="634"/>
      <c r="J200" s="634"/>
    </row>
    <row r="201" spans="1:10" s="802" customFormat="1">
      <c r="A201" s="957" t="s">
        <v>483</v>
      </c>
      <c r="B201" s="953" t="s">
        <v>484</v>
      </c>
      <c r="C201" s="947">
        <v>0</v>
      </c>
      <c r="D201" s="968">
        <v>0</v>
      </c>
      <c r="G201" s="634"/>
      <c r="H201" s="634"/>
      <c r="I201" s="634"/>
      <c r="J201" s="634"/>
    </row>
    <row r="202" spans="1:10" s="802" customFormat="1">
      <c r="A202" s="957" t="s">
        <v>485</v>
      </c>
      <c r="B202" s="953" t="s">
        <v>486</v>
      </c>
      <c r="C202" s="947">
        <v>0</v>
      </c>
      <c r="D202" s="968">
        <v>762</v>
      </c>
      <c r="G202" s="634"/>
      <c r="H202" s="634"/>
      <c r="I202" s="634"/>
      <c r="J202" s="634"/>
    </row>
    <row r="203" spans="1:10" s="802" customFormat="1" ht="25.5">
      <c r="A203" s="957" t="s">
        <v>487</v>
      </c>
      <c r="B203" s="961" t="s">
        <v>488</v>
      </c>
      <c r="C203" s="947">
        <v>0</v>
      </c>
      <c r="D203" s="968">
        <v>0</v>
      </c>
      <c r="G203" s="634"/>
      <c r="H203" s="634"/>
      <c r="I203" s="634"/>
      <c r="J203" s="634"/>
    </row>
    <row r="204" spans="1:10" s="802" customFormat="1" ht="25.5">
      <c r="A204" s="957" t="s">
        <v>489</v>
      </c>
      <c r="B204" s="961" t="s">
        <v>490</v>
      </c>
      <c r="C204" s="947">
        <v>0</v>
      </c>
      <c r="D204" s="968">
        <v>0</v>
      </c>
      <c r="G204" s="634"/>
      <c r="H204" s="634"/>
      <c r="I204" s="634"/>
      <c r="J204" s="634"/>
    </row>
    <row r="205" spans="1:10" s="802" customFormat="1" ht="25.5">
      <c r="A205" s="957" t="s">
        <v>491</v>
      </c>
      <c r="B205" s="961" t="s">
        <v>492</v>
      </c>
      <c r="C205" s="947">
        <v>0</v>
      </c>
      <c r="D205" s="968">
        <v>0</v>
      </c>
      <c r="G205" s="634"/>
      <c r="H205" s="634"/>
      <c r="I205" s="634"/>
      <c r="J205" s="634"/>
    </row>
    <row r="206" spans="1:10" s="802" customFormat="1">
      <c r="A206" s="957" t="s">
        <v>493</v>
      </c>
      <c r="B206" s="961" t="s">
        <v>494</v>
      </c>
      <c r="C206" s="969">
        <v>0</v>
      </c>
      <c r="D206" s="968">
        <v>0</v>
      </c>
      <c r="G206" s="634"/>
      <c r="H206" s="634"/>
      <c r="I206" s="634"/>
      <c r="J206" s="634"/>
    </row>
    <row r="207" spans="1:10" s="802" customFormat="1" ht="15.75" thickBot="1">
      <c r="A207" s="1356" t="s">
        <v>419</v>
      </c>
      <c r="B207" s="1357"/>
      <c r="C207" s="1357"/>
      <c r="D207" s="1357"/>
      <c r="G207" s="634"/>
      <c r="H207" s="634"/>
      <c r="I207" s="634"/>
      <c r="J207" s="634"/>
    </row>
    <row r="208" spans="1:10" s="802" customFormat="1" ht="13.5" thickBot="1">
      <c r="A208" s="1358" t="s">
        <v>179</v>
      </c>
      <c r="B208" s="1359"/>
      <c r="C208" s="1359"/>
      <c r="D208" s="1360"/>
      <c r="G208" s="634"/>
      <c r="H208" s="634"/>
      <c r="I208" s="634"/>
      <c r="J208" s="634"/>
    </row>
    <row r="209" spans="1:10" s="802" customFormat="1" ht="26.25" thickBot="1">
      <c r="A209" s="974" t="s">
        <v>113</v>
      </c>
      <c r="B209" s="975" t="s">
        <v>884</v>
      </c>
      <c r="C209" s="975" t="s">
        <v>237</v>
      </c>
      <c r="D209" s="976" t="s">
        <v>238</v>
      </c>
      <c r="G209" s="634"/>
      <c r="H209" s="634"/>
      <c r="I209" s="634"/>
      <c r="J209" s="634"/>
    </row>
    <row r="210" spans="1:10" s="802" customFormat="1" ht="13.5" thickBot="1">
      <c r="A210" s="965">
        <v>1</v>
      </c>
      <c r="B210" s="964">
        <v>2</v>
      </c>
      <c r="C210" s="964">
        <v>3</v>
      </c>
      <c r="D210" s="964">
        <v>4</v>
      </c>
      <c r="G210" s="634"/>
      <c r="H210" s="634"/>
      <c r="I210" s="634"/>
      <c r="J210" s="634"/>
    </row>
    <row r="211" spans="1:10" s="802" customFormat="1" ht="25.5">
      <c r="A211" s="957" t="s">
        <v>495</v>
      </c>
      <c r="B211" s="961" t="s">
        <v>496</v>
      </c>
      <c r="C211" s="947">
        <v>0</v>
      </c>
      <c r="D211" s="968">
        <v>0</v>
      </c>
      <c r="G211" s="634"/>
      <c r="H211" s="634"/>
      <c r="I211" s="634"/>
      <c r="J211" s="634"/>
    </row>
    <row r="212" spans="1:10" s="802" customFormat="1" ht="25.5">
      <c r="A212" s="957" t="s">
        <v>497</v>
      </c>
      <c r="B212" s="961" t="s">
        <v>498</v>
      </c>
      <c r="C212" s="947">
        <v>0</v>
      </c>
      <c r="D212" s="968">
        <v>0</v>
      </c>
      <c r="G212" s="634"/>
      <c r="H212" s="634"/>
      <c r="I212" s="634"/>
      <c r="J212" s="634"/>
    </row>
    <row r="213" spans="1:10" s="802" customFormat="1">
      <c r="A213" s="957" t="s">
        <v>499</v>
      </c>
      <c r="B213" s="961" t="s">
        <v>500</v>
      </c>
      <c r="C213" s="947">
        <v>0</v>
      </c>
      <c r="D213" s="968">
        <v>0</v>
      </c>
      <c r="G213" s="634"/>
      <c r="H213" s="634"/>
      <c r="I213" s="634"/>
      <c r="J213" s="634"/>
    </row>
    <row r="214" spans="1:10" s="802" customFormat="1" ht="25.5">
      <c r="A214" s="957" t="s">
        <v>501</v>
      </c>
      <c r="B214" s="961" t="s">
        <v>502</v>
      </c>
      <c r="C214" s="947">
        <v>0</v>
      </c>
      <c r="D214" s="968">
        <v>0</v>
      </c>
      <c r="G214" s="634"/>
      <c r="H214" s="634"/>
      <c r="I214" s="634"/>
      <c r="J214" s="634"/>
    </row>
    <row r="215" spans="1:10" s="802" customFormat="1">
      <c r="A215" s="957" t="s">
        <v>503</v>
      </c>
      <c r="B215" s="961" t="s">
        <v>504</v>
      </c>
      <c r="C215" s="947">
        <v>0</v>
      </c>
      <c r="D215" s="968">
        <v>0</v>
      </c>
      <c r="G215" s="634"/>
      <c r="H215" s="634"/>
      <c r="I215" s="634"/>
      <c r="J215" s="634"/>
    </row>
    <row r="216" spans="1:10" s="802" customFormat="1" ht="25.5">
      <c r="A216" s="957" t="s">
        <v>505</v>
      </c>
      <c r="B216" s="961" t="s">
        <v>506</v>
      </c>
      <c r="C216" s="947">
        <v>0</v>
      </c>
      <c r="D216" s="968">
        <v>0</v>
      </c>
      <c r="G216" s="634"/>
      <c r="H216" s="634"/>
      <c r="I216" s="634"/>
      <c r="J216" s="634"/>
    </row>
    <row r="217" spans="1:10" s="802" customFormat="1" ht="25.5">
      <c r="A217" s="957" t="s">
        <v>507</v>
      </c>
      <c r="B217" s="961" t="s">
        <v>508</v>
      </c>
      <c r="C217" s="947">
        <v>0</v>
      </c>
      <c r="D217" s="968">
        <v>0</v>
      </c>
      <c r="G217" s="634"/>
      <c r="H217" s="634"/>
      <c r="I217" s="634"/>
      <c r="J217" s="634"/>
    </row>
    <row r="218" spans="1:10" s="802" customFormat="1">
      <c r="A218" s="957" t="s">
        <v>509</v>
      </c>
      <c r="B218" s="961" t="s">
        <v>510</v>
      </c>
      <c r="C218" s="947">
        <v>0</v>
      </c>
      <c r="D218" s="968">
        <v>0</v>
      </c>
      <c r="G218" s="634"/>
      <c r="H218" s="634"/>
      <c r="I218" s="634"/>
      <c r="J218" s="634"/>
    </row>
    <row r="219" spans="1:10" s="802" customFormat="1">
      <c r="A219" s="957" t="s">
        <v>511</v>
      </c>
      <c r="B219" s="961" t="s">
        <v>512</v>
      </c>
      <c r="C219" s="947">
        <v>0</v>
      </c>
      <c r="D219" s="968">
        <v>0</v>
      </c>
      <c r="G219" s="634"/>
      <c r="H219" s="634"/>
      <c r="I219" s="634"/>
      <c r="J219" s="634"/>
    </row>
    <row r="220" spans="1:10" s="802" customFormat="1" ht="25.5">
      <c r="A220" s="957" t="s">
        <v>513</v>
      </c>
      <c r="B220" s="961" t="s">
        <v>514</v>
      </c>
      <c r="C220" s="947">
        <v>0</v>
      </c>
      <c r="D220" s="968">
        <v>0</v>
      </c>
      <c r="G220" s="634"/>
      <c r="H220" s="634"/>
      <c r="I220" s="634"/>
      <c r="J220" s="634"/>
    </row>
    <row r="221" spans="1:10" s="802" customFormat="1" ht="25.5">
      <c r="A221" s="957" t="s">
        <v>515</v>
      </c>
      <c r="B221" s="961" t="s">
        <v>516</v>
      </c>
      <c r="C221" s="947">
        <v>0</v>
      </c>
      <c r="D221" s="968">
        <v>0</v>
      </c>
      <c r="G221" s="634"/>
      <c r="H221" s="634"/>
      <c r="I221" s="634"/>
      <c r="J221" s="634"/>
    </row>
    <row r="222" spans="1:10" s="802" customFormat="1">
      <c r="A222" s="957" t="s">
        <v>517</v>
      </c>
      <c r="B222" s="961" t="s">
        <v>518</v>
      </c>
      <c r="C222" s="947">
        <v>0</v>
      </c>
      <c r="D222" s="968">
        <v>0</v>
      </c>
      <c r="G222" s="803"/>
      <c r="H222" s="803"/>
      <c r="I222" s="803"/>
      <c r="J222" s="803"/>
    </row>
    <row r="223" spans="1:10" s="802" customFormat="1" ht="25.5">
      <c r="A223" s="957" t="s">
        <v>519</v>
      </c>
      <c r="B223" s="962" t="s">
        <v>520</v>
      </c>
      <c r="C223" s="970">
        <v>0</v>
      </c>
      <c r="D223" s="971">
        <v>0</v>
      </c>
      <c r="G223" s="634"/>
      <c r="H223" s="634"/>
      <c r="I223" s="634"/>
      <c r="J223" s="634"/>
    </row>
    <row r="224" spans="1:10" s="802" customFormat="1">
      <c r="A224" s="958" t="s">
        <v>521</v>
      </c>
      <c r="B224" s="960" t="s">
        <v>522</v>
      </c>
      <c r="C224" s="969">
        <v>3003</v>
      </c>
      <c r="D224" s="968">
        <v>8672</v>
      </c>
      <c r="G224" s="634"/>
      <c r="H224" s="634"/>
      <c r="I224" s="634"/>
      <c r="J224" s="634"/>
    </row>
    <row r="225" spans="1:10" s="802" customFormat="1">
      <c r="A225" s="957" t="s">
        <v>523</v>
      </c>
      <c r="B225" s="953" t="s">
        <v>524</v>
      </c>
      <c r="C225" s="947">
        <v>0</v>
      </c>
      <c r="D225" s="968">
        <v>0</v>
      </c>
      <c r="G225" s="634"/>
      <c r="H225" s="634"/>
      <c r="I225" s="634"/>
      <c r="J225" s="634"/>
    </row>
    <row r="226" spans="1:10" s="802" customFormat="1" ht="25.5">
      <c r="A226" s="957" t="s">
        <v>525</v>
      </c>
      <c r="B226" s="953" t="s">
        <v>526</v>
      </c>
      <c r="C226" s="947">
        <v>0</v>
      </c>
      <c r="D226" s="968">
        <v>0</v>
      </c>
      <c r="G226" s="634"/>
      <c r="H226" s="634"/>
      <c r="I226" s="634"/>
      <c r="J226" s="634"/>
    </row>
    <row r="227" spans="1:10" s="802" customFormat="1">
      <c r="A227" s="957" t="s">
        <v>527</v>
      </c>
      <c r="B227" s="953" t="s">
        <v>528</v>
      </c>
      <c r="C227" s="947">
        <v>0</v>
      </c>
      <c r="D227" s="968">
        <v>275</v>
      </c>
      <c r="G227" s="634"/>
      <c r="H227" s="634"/>
      <c r="I227" s="634"/>
      <c r="J227" s="634"/>
    </row>
    <row r="228" spans="1:10" s="802" customFormat="1">
      <c r="A228" s="957" t="s">
        <v>529</v>
      </c>
      <c r="B228" s="953" t="s">
        <v>530</v>
      </c>
      <c r="C228" s="947">
        <v>0</v>
      </c>
      <c r="D228" s="968">
        <v>0</v>
      </c>
      <c r="G228" s="634"/>
      <c r="H228" s="634"/>
      <c r="I228" s="634"/>
      <c r="J228" s="634"/>
    </row>
    <row r="229" spans="1:10" s="802" customFormat="1" ht="25.5">
      <c r="A229" s="957" t="s">
        <v>531</v>
      </c>
      <c r="B229" s="961" t="s">
        <v>532</v>
      </c>
      <c r="C229" s="947">
        <v>0</v>
      </c>
      <c r="D229" s="968">
        <v>0</v>
      </c>
      <c r="G229" s="634"/>
      <c r="H229" s="634"/>
      <c r="I229" s="634"/>
      <c r="J229" s="634"/>
    </row>
    <row r="230" spans="1:10" s="802" customFormat="1" ht="25.5">
      <c r="A230" s="957" t="s">
        <v>533</v>
      </c>
      <c r="B230" s="961" t="s">
        <v>534</v>
      </c>
      <c r="C230" s="947">
        <v>0</v>
      </c>
      <c r="D230" s="968">
        <v>0</v>
      </c>
      <c r="G230" s="634"/>
      <c r="H230" s="634"/>
      <c r="I230" s="634"/>
      <c r="J230" s="634"/>
    </row>
    <row r="231" spans="1:10" s="802" customFormat="1" ht="25.5">
      <c r="A231" s="957" t="s">
        <v>535</v>
      </c>
      <c r="B231" s="961" t="s">
        <v>536</v>
      </c>
      <c r="C231" s="947">
        <v>0</v>
      </c>
      <c r="D231" s="968">
        <v>0</v>
      </c>
      <c r="G231" s="634"/>
      <c r="H231" s="634"/>
      <c r="I231" s="634"/>
      <c r="J231" s="634"/>
    </row>
    <row r="232" spans="1:10" s="802" customFormat="1">
      <c r="A232" s="957" t="s">
        <v>537</v>
      </c>
      <c r="B232" s="953" t="s">
        <v>586</v>
      </c>
      <c r="C232" s="947">
        <v>0</v>
      </c>
      <c r="D232" s="968">
        <v>0</v>
      </c>
      <c r="G232" s="634"/>
      <c r="H232" s="634"/>
      <c r="I232" s="634"/>
      <c r="J232" s="634"/>
    </row>
    <row r="233" spans="1:10" s="802" customFormat="1">
      <c r="A233" s="957" t="s">
        <v>587</v>
      </c>
      <c r="B233" s="953" t="s">
        <v>588</v>
      </c>
      <c r="C233" s="947">
        <v>0</v>
      </c>
      <c r="D233" s="968">
        <v>0</v>
      </c>
      <c r="G233" s="634"/>
      <c r="H233" s="634"/>
      <c r="I233" s="634"/>
      <c r="J233" s="634"/>
    </row>
    <row r="234" spans="1:10" s="802" customFormat="1" ht="25.5">
      <c r="A234" s="957" t="s">
        <v>589</v>
      </c>
      <c r="B234" s="961" t="s">
        <v>590</v>
      </c>
      <c r="C234" s="947">
        <v>0</v>
      </c>
      <c r="D234" s="968">
        <v>0</v>
      </c>
      <c r="G234" s="634"/>
      <c r="H234" s="634"/>
      <c r="I234" s="634"/>
      <c r="J234" s="634"/>
    </row>
    <row r="235" spans="1:10" s="802" customFormat="1" ht="25.5">
      <c r="A235" s="957" t="s">
        <v>591</v>
      </c>
      <c r="B235" s="961" t="s">
        <v>592</v>
      </c>
      <c r="C235" s="947">
        <v>0</v>
      </c>
      <c r="D235" s="968">
        <v>0</v>
      </c>
      <c r="G235" s="634"/>
      <c r="H235" s="634"/>
      <c r="I235" s="634"/>
      <c r="J235" s="634"/>
    </row>
    <row r="236" spans="1:10" s="802" customFormat="1" ht="25.5">
      <c r="A236" s="957" t="s">
        <v>593</v>
      </c>
      <c r="B236" s="961" t="s">
        <v>594</v>
      </c>
      <c r="C236" s="947">
        <v>0</v>
      </c>
      <c r="D236" s="968">
        <v>0</v>
      </c>
      <c r="G236" s="634"/>
      <c r="H236" s="634"/>
      <c r="I236" s="634"/>
      <c r="J236" s="634"/>
    </row>
    <row r="237" spans="1:10" s="802" customFormat="1" ht="25.5">
      <c r="A237" s="957" t="s">
        <v>595</v>
      </c>
      <c r="B237" s="961" t="s">
        <v>596</v>
      </c>
      <c r="C237" s="969">
        <v>250</v>
      </c>
      <c r="D237" s="968">
        <v>2194</v>
      </c>
      <c r="G237" s="634"/>
      <c r="H237" s="634"/>
      <c r="I237" s="634"/>
      <c r="J237" s="634"/>
    </row>
    <row r="238" spans="1:10" s="802" customFormat="1" ht="25.5">
      <c r="A238" s="957" t="s">
        <v>597</v>
      </c>
      <c r="B238" s="961" t="s">
        <v>598</v>
      </c>
      <c r="C238" s="947">
        <v>0</v>
      </c>
      <c r="D238" s="968">
        <v>0</v>
      </c>
      <c r="G238" s="634"/>
      <c r="H238" s="634"/>
      <c r="I238" s="634"/>
      <c r="J238" s="634"/>
    </row>
    <row r="239" spans="1:10" s="802" customFormat="1">
      <c r="A239" s="957" t="s">
        <v>599</v>
      </c>
      <c r="B239" s="961" t="s">
        <v>600</v>
      </c>
      <c r="C239" s="947">
        <v>0</v>
      </c>
      <c r="D239" s="968">
        <v>0</v>
      </c>
      <c r="G239" s="634"/>
      <c r="H239" s="634"/>
      <c r="I239" s="634"/>
      <c r="J239" s="634"/>
    </row>
    <row r="240" spans="1:10" s="802" customFormat="1">
      <c r="A240" s="957" t="s">
        <v>601</v>
      </c>
      <c r="B240" s="961" t="s">
        <v>602</v>
      </c>
      <c r="C240" s="947">
        <v>0</v>
      </c>
      <c r="D240" s="968">
        <v>0</v>
      </c>
      <c r="G240" s="634"/>
      <c r="H240" s="634"/>
      <c r="I240" s="634"/>
      <c r="J240" s="634"/>
    </row>
    <row r="241" spans="1:10" s="802" customFormat="1" ht="25.5">
      <c r="A241" s="957" t="s">
        <v>603</v>
      </c>
      <c r="B241" s="961" t="s">
        <v>604</v>
      </c>
      <c r="C241" s="947">
        <v>0</v>
      </c>
      <c r="D241" s="968">
        <v>0</v>
      </c>
      <c r="G241" s="634"/>
      <c r="H241" s="634"/>
      <c r="I241" s="634"/>
      <c r="J241" s="634"/>
    </row>
    <row r="242" spans="1:10" s="802" customFormat="1">
      <c r="A242" s="957" t="s">
        <v>605</v>
      </c>
      <c r="B242" s="961" t="s">
        <v>606</v>
      </c>
      <c r="C242" s="947">
        <v>0</v>
      </c>
      <c r="D242" s="968">
        <v>0</v>
      </c>
      <c r="G242" s="634"/>
      <c r="H242" s="634"/>
      <c r="I242" s="634"/>
      <c r="J242" s="634"/>
    </row>
    <row r="243" spans="1:10" s="802" customFormat="1">
      <c r="A243" s="957" t="s">
        <v>607</v>
      </c>
      <c r="B243" s="961" t="s">
        <v>608</v>
      </c>
      <c r="C243" s="947">
        <v>0</v>
      </c>
      <c r="D243" s="968">
        <v>0</v>
      </c>
      <c r="G243" s="634"/>
      <c r="H243" s="634"/>
      <c r="I243" s="634"/>
      <c r="J243" s="634"/>
    </row>
    <row r="244" spans="1:10" s="802" customFormat="1" ht="25.5">
      <c r="A244" s="957" t="s">
        <v>609</v>
      </c>
      <c r="B244" s="961" t="s">
        <v>610</v>
      </c>
      <c r="C244" s="947">
        <v>0</v>
      </c>
      <c r="D244" s="968">
        <v>0</v>
      </c>
      <c r="G244" s="634"/>
      <c r="H244" s="634"/>
      <c r="I244" s="634"/>
      <c r="J244" s="634"/>
    </row>
    <row r="245" spans="1:10" s="802" customFormat="1" ht="25.5">
      <c r="A245" s="957" t="s">
        <v>611</v>
      </c>
      <c r="B245" s="961" t="s">
        <v>612</v>
      </c>
      <c r="C245" s="947">
        <v>0</v>
      </c>
      <c r="D245" s="968">
        <v>0</v>
      </c>
      <c r="G245" s="634"/>
      <c r="H245" s="634"/>
      <c r="I245" s="634"/>
      <c r="J245" s="634"/>
    </row>
    <row r="246" spans="1:10" s="802" customFormat="1">
      <c r="A246" s="957" t="s">
        <v>613</v>
      </c>
      <c r="B246" s="961" t="s">
        <v>614</v>
      </c>
      <c r="C246" s="947">
        <v>0</v>
      </c>
      <c r="D246" s="968">
        <v>0</v>
      </c>
      <c r="G246" s="634"/>
      <c r="H246" s="634"/>
      <c r="I246" s="634"/>
      <c r="J246" s="634"/>
    </row>
    <row r="247" spans="1:10" s="802" customFormat="1">
      <c r="A247" s="958" t="s">
        <v>615</v>
      </c>
      <c r="B247" s="960" t="s">
        <v>616</v>
      </c>
      <c r="C247" s="969">
        <v>250</v>
      </c>
      <c r="D247" s="968">
        <v>2469</v>
      </c>
      <c r="G247" s="634"/>
      <c r="H247" s="634"/>
      <c r="I247" s="634"/>
      <c r="J247" s="634"/>
    </row>
    <row r="248" spans="1:10" s="802" customFormat="1">
      <c r="A248" s="957" t="s">
        <v>617</v>
      </c>
      <c r="B248" s="961" t="s">
        <v>618</v>
      </c>
      <c r="C248" s="969">
        <v>1249</v>
      </c>
      <c r="D248" s="968">
        <v>2088</v>
      </c>
      <c r="G248" s="634"/>
      <c r="H248" s="634"/>
      <c r="I248" s="634"/>
      <c r="J248" s="634"/>
    </row>
    <row r="249" spans="1:10" s="802" customFormat="1">
      <c r="A249" s="957" t="s">
        <v>619</v>
      </c>
      <c r="B249" s="961" t="s">
        <v>620</v>
      </c>
      <c r="C249" s="947">
        <v>0</v>
      </c>
      <c r="D249" s="968">
        <v>0</v>
      </c>
      <c r="G249" s="634"/>
      <c r="H249" s="634"/>
      <c r="I249" s="634"/>
      <c r="J249" s="634"/>
    </row>
    <row r="250" spans="1:10" s="802" customFormat="1">
      <c r="A250" s="957" t="s">
        <v>621</v>
      </c>
      <c r="B250" s="961" t="s">
        <v>622</v>
      </c>
      <c r="C250" s="947">
        <v>0</v>
      </c>
      <c r="D250" s="968">
        <v>0</v>
      </c>
      <c r="G250" s="634"/>
      <c r="H250" s="634"/>
      <c r="I250" s="634"/>
      <c r="J250" s="634"/>
    </row>
    <row r="251" spans="1:10" s="802" customFormat="1">
      <c r="A251" s="957" t="s">
        <v>623</v>
      </c>
      <c r="B251" s="961" t="s">
        <v>624</v>
      </c>
      <c r="C251" s="947">
        <v>1249</v>
      </c>
      <c r="D251" s="968">
        <v>2088</v>
      </c>
      <c r="G251" s="634"/>
      <c r="H251" s="634"/>
      <c r="I251" s="634"/>
      <c r="J251" s="634"/>
    </row>
    <row r="252" spans="1:10" s="802" customFormat="1">
      <c r="A252" s="957" t="s">
        <v>625</v>
      </c>
      <c r="B252" s="961" t="s">
        <v>626</v>
      </c>
      <c r="C252" s="947">
        <v>0</v>
      </c>
      <c r="D252" s="968">
        <v>0</v>
      </c>
      <c r="G252" s="634"/>
      <c r="H252" s="634"/>
      <c r="I252" s="634"/>
      <c r="J252" s="634"/>
    </row>
    <row r="253" spans="1:10" s="802" customFormat="1">
      <c r="A253" s="957" t="s">
        <v>627</v>
      </c>
      <c r="B253" s="961" t="s">
        <v>628</v>
      </c>
      <c r="C253" s="947">
        <v>0</v>
      </c>
      <c r="D253" s="968">
        <v>0</v>
      </c>
      <c r="G253" s="634"/>
      <c r="H253" s="634"/>
      <c r="I253" s="634"/>
      <c r="J253" s="634"/>
    </row>
    <row r="254" spans="1:10" s="802" customFormat="1">
      <c r="A254" s="957" t="s">
        <v>629</v>
      </c>
      <c r="B254" s="961" t="s">
        <v>630</v>
      </c>
      <c r="C254" s="947">
        <v>0</v>
      </c>
      <c r="D254" s="968">
        <v>0</v>
      </c>
      <c r="G254" s="634"/>
      <c r="H254" s="634"/>
      <c r="I254" s="634"/>
      <c r="J254" s="634"/>
    </row>
    <row r="255" spans="1:10" s="802" customFormat="1">
      <c r="A255" s="957" t="s">
        <v>631</v>
      </c>
      <c r="B255" s="961" t="s">
        <v>632</v>
      </c>
      <c r="C255" s="947">
        <v>0</v>
      </c>
      <c r="D255" s="968">
        <v>0</v>
      </c>
      <c r="G255" s="634"/>
      <c r="H255" s="634"/>
      <c r="I255" s="634"/>
      <c r="J255" s="634"/>
    </row>
    <row r="256" spans="1:10" s="802" customFormat="1" ht="25.5">
      <c r="A256" s="957" t="s">
        <v>633</v>
      </c>
      <c r="B256" s="961" t="s">
        <v>634</v>
      </c>
      <c r="C256" s="947">
        <v>0</v>
      </c>
      <c r="D256" s="968">
        <v>0</v>
      </c>
      <c r="G256" s="634"/>
      <c r="H256" s="634"/>
      <c r="I256" s="634"/>
      <c r="J256" s="634"/>
    </row>
    <row r="257" spans="1:10" s="802" customFormat="1">
      <c r="A257" s="957" t="s">
        <v>635</v>
      </c>
      <c r="B257" s="961" t="s">
        <v>636</v>
      </c>
      <c r="C257" s="947">
        <v>0</v>
      </c>
      <c r="D257" s="968">
        <v>0</v>
      </c>
      <c r="G257" s="634"/>
      <c r="H257" s="634"/>
      <c r="I257" s="634"/>
      <c r="J257" s="634"/>
    </row>
    <row r="258" spans="1:10" s="802" customFormat="1">
      <c r="A258" s="957" t="s">
        <v>637</v>
      </c>
      <c r="B258" s="961" t="s">
        <v>638</v>
      </c>
      <c r="C258" s="947">
        <v>0</v>
      </c>
      <c r="D258" s="968">
        <v>0</v>
      </c>
      <c r="G258" s="634"/>
      <c r="H258" s="634"/>
      <c r="I258" s="634"/>
      <c r="J258" s="634"/>
    </row>
    <row r="259" spans="1:10" s="802" customFormat="1">
      <c r="A259" s="957" t="s">
        <v>639</v>
      </c>
      <c r="B259" s="961" t="s">
        <v>640</v>
      </c>
      <c r="C259" s="947">
        <v>0</v>
      </c>
      <c r="D259" s="968">
        <v>0</v>
      </c>
      <c r="G259" s="634"/>
      <c r="H259" s="634"/>
      <c r="I259" s="634"/>
      <c r="J259" s="634"/>
    </row>
    <row r="260" spans="1:10" s="802" customFormat="1">
      <c r="A260" s="957" t="s">
        <v>641</v>
      </c>
      <c r="B260" s="961" t="s">
        <v>642</v>
      </c>
      <c r="C260" s="947">
        <v>0</v>
      </c>
      <c r="D260" s="968">
        <v>0</v>
      </c>
      <c r="G260" s="634"/>
      <c r="H260" s="634"/>
      <c r="I260" s="634"/>
      <c r="J260" s="634"/>
    </row>
    <row r="261" spans="1:10" s="802" customFormat="1">
      <c r="A261" s="958" t="s">
        <v>643</v>
      </c>
      <c r="B261" s="960" t="s">
        <v>644</v>
      </c>
      <c r="C261" s="969">
        <v>1249</v>
      </c>
      <c r="D261" s="968">
        <v>2088</v>
      </c>
      <c r="G261" s="634"/>
      <c r="H261" s="634"/>
      <c r="I261" s="634"/>
      <c r="J261" s="634"/>
    </row>
    <row r="262" spans="1:10" s="802" customFormat="1">
      <c r="A262" s="958" t="s">
        <v>645</v>
      </c>
      <c r="B262" s="960" t="s">
        <v>646</v>
      </c>
      <c r="C262" s="969">
        <v>4502</v>
      </c>
      <c r="D262" s="968">
        <v>13229</v>
      </c>
      <c r="G262" s="634"/>
      <c r="H262" s="634"/>
      <c r="I262" s="634"/>
      <c r="J262" s="634"/>
    </row>
    <row r="263" spans="1:10" s="802" customFormat="1">
      <c r="A263" s="958" t="s">
        <v>647</v>
      </c>
      <c r="B263" s="960" t="s">
        <v>648</v>
      </c>
      <c r="C263" s="947">
        <v>0</v>
      </c>
      <c r="D263" s="968">
        <v>0</v>
      </c>
      <c r="G263" s="634"/>
      <c r="H263" s="634"/>
      <c r="I263" s="634"/>
      <c r="J263" s="634"/>
    </row>
    <row r="264" spans="1:10" s="802" customFormat="1">
      <c r="A264" s="957" t="s">
        <v>649</v>
      </c>
      <c r="B264" s="961" t="s">
        <v>650</v>
      </c>
      <c r="C264" s="947">
        <v>0</v>
      </c>
      <c r="D264" s="968">
        <v>0</v>
      </c>
      <c r="G264" s="634"/>
      <c r="H264" s="634"/>
      <c r="I264" s="634"/>
      <c r="J264" s="634"/>
    </row>
    <row r="265" spans="1:10" s="802" customFormat="1">
      <c r="A265" s="957" t="s">
        <v>651</v>
      </c>
      <c r="B265" s="961" t="s">
        <v>652</v>
      </c>
      <c r="C265" s="947">
        <v>8610</v>
      </c>
      <c r="D265" s="968">
        <v>7208</v>
      </c>
      <c r="G265" s="634"/>
      <c r="H265" s="634"/>
      <c r="I265" s="634"/>
      <c r="J265" s="634"/>
    </row>
    <row r="266" spans="1:10" s="802" customFormat="1">
      <c r="A266" s="957" t="s">
        <v>653</v>
      </c>
      <c r="B266" s="961" t="s">
        <v>654</v>
      </c>
      <c r="C266" s="947">
        <v>3517</v>
      </c>
      <c r="D266" s="968">
        <v>3517</v>
      </c>
      <c r="G266" s="634"/>
      <c r="H266" s="634"/>
      <c r="I266" s="634"/>
      <c r="J266" s="634"/>
    </row>
    <row r="267" spans="1:10" s="802" customFormat="1">
      <c r="A267" s="958" t="s">
        <v>655</v>
      </c>
      <c r="B267" s="960" t="s">
        <v>656</v>
      </c>
      <c r="C267" s="969">
        <v>12127</v>
      </c>
      <c r="D267" s="968">
        <v>10725</v>
      </c>
      <c r="G267" s="634"/>
      <c r="H267" s="634"/>
      <c r="I267" s="634"/>
      <c r="J267" s="634"/>
    </row>
    <row r="268" spans="1:10" s="802" customFormat="1">
      <c r="A268" s="963" t="s">
        <v>657</v>
      </c>
      <c r="B268" s="960" t="s">
        <v>658</v>
      </c>
      <c r="C268" s="969">
        <v>329992</v>
      </c>
      <c r="D268" s="968">
        <v>320433</v>
      </c>
      <c r="G268" s="634"/>
      <c r="H268" s="634"/>
      <c r="I268" s="634"/>
      <c r="J268" s="804"/>
    </row>
    <row r="269" spans="1:10" s="802" customFormat="1">
      <c r="A269" s="926"/>
      <c r="B269" s="926"/>
      <c r="C269" s="927"/>
      <c r="D269" s="972"/>
      <c r="G269" s="804"/>
      <c r="H269" s="804"/>
      <c r="I269" s="804"/>
      <c r="J269" s="804"/>
    </row>
    <row r="270" spans="1:10" s="802" customFormat="1">
      <c r="A270" s="926"/>
      <c r="B270" s="926"/>
      <c r="C270" s="927"/>
      <c r="D270" s="973"/>
    </row>
    <row r="271" spans="1:10" s="802" customFormat="1">
      <c r="A271" s="926"/>
      <c r="B271" s="926"/>
      <c r="C271" s="927"/>
      <c r="D271" s="927"/>
    </row>
    <row r="272" spans="1:10" s="802" customFormat="1">
      <c r="A272" s="926"/>
      <c r="B272" s="926"/>
      <c r="C272" s="927"/>
      <c r="D272" s="927"/>
    </row>
    <row r="273" spans="1:4" s="802" customFormat="1">
      <c r="A273" s="926"/>
      <c r="B273" s="926"/>
      <c r="C273" s="927"/>
      <c r="D273" s="927"/>
    </row>
    <row r="274" spans="1:4" s="802" customFormat="1">
      <c r="A274" s="926"/>
      <c r="B274" s="926"/>
      <c r="C274" s="927"/>
      <c r="D274" s="927"/>
    </row>
    <row r="275" spans="1:4" s="802" customFormat="1">
      <c r="A275" s="926"/>
      <c r="B275" s="926"/>
      <c r="C275" s="927"/>
      <c r="D275" s="927"/>
    </row>
    <row r="276" spans="1:4" s="802" customFormat="1">
      <c r="A276" s="926"/>
      <c r="B276" s="926"/>
      <c r="C276" s="927"/>
      <c r="D276" s="927"/>
    </row>
    <row r="277" spans="1:4" s="802" customFormat="1">
      <c r="A277" s="926"/>
      <c r="B277" s="926"/>
      <c r="C277" s="927"/>
      <c r="D277" s="927"/>
    </row>
    <row r="278" spans="1:4" s="802" customFormat="1">
      <c r="A278" s="926"/>
      <c r="B278" s="926"/>
      <c r="C278" s="927"/>
      <c r="D278" s="927"/>
    </row>
    <row r="279" spans="1:4" s="802" customFormat="1">
      <c r="A279" s="926"/>
      <c r="B279" s="926"/>
      <c r="C279" s="927"/>
      <c r="D279" s="927"/>
    </row>
    <row r="280" spans="1:4" s="802" customFormat="1">
      <c r="A280" s="926"/>
      <c r="B280" s="926"/>
      <c r="C280" s="927"/>
      <c r="D280" s="927"/>
    </row>
    <row r="281" spans="1:4" s="802" customFormat="1">
      <c r="A281" s="926"/>
      <c r="B281" s="926"/>
      <c r="C281" s="927"/>
      <c r="D281" s="927"/>
    </row>
    <row r="282" spans="1:4" s="802" customFormat="1">
      <c r="A282" s="926"/>
      <c r="B282" s="926"/>
      <c r="C282" s="927"/>
      <c r="D282" s="927"/>
    </row>
    <row r="283" spans="1:4" s="802" customFormat="1">
      <c r="A283" s="926"/>
      <c r="B283" s="926"/>
      <c r="C283" s="927"/>
      <c r="D283" s="927"/>
    </row>
    <row r="284" spans="1:4" s="802" customFormat="1">
      <c r="A284" s="926"/>
      <c r="B284" s="926"/>
      <c r="C284" s="927"/>
      <c r="D284" s="927"/>
    </row>
    <row r="285" spans="1:4" s="802" customFormat="1">
      <c r="A285" s="926"/>
      <c r="B285" s="926"/>
      <c r="C285" s="927"/>
      <c r="D285" s="927"/>
    </row>
    <row r="286" spans="1:4" s="802" customFormat="1">
      <c r="A286" s="926"/>
      <c r="B286" s="926"/>
      <c r="C286" s="927"/>
      <c r="D286" s="927"/>
    </row>
    <row r="287" spans="1:4" s="802" customFormat="1">
      <c r="A287" s="926"/>
      <c r="B287" s="926"/>
      <c r="C287" s="927"/>
      <c r="D287" s="927"/>
    </row>
    <row r="288" spans="1:4" s="802" customFormat="1">
      <c r="A288" s="926"/>
      <c r="B288" s="926"/>
      <c r="C288" s="927"/>
      <c r="D288" s="927"/>
    </row>
    <row r="289" spans="1:4" s="802" customFormat="1">
      <c r="A289" s="926"/>
      <c r="B289" s="926"/>
      <c r="C289" s="927"/>
      <c r="D289" s="927"/>
    </row>
    <row r="290" spans="1:4" s="802" customFormat="1">
      <c r="A290" s="926"/>
      <c r="B290" s="926"/>
      <c r="C290" s="927"/>
      <c r="D290" s="927"/>
    </row>
    <row r="291" spans="1:4" s="802" customFormat="1">
      <c r="A291" s="926"/>
      <c r="B291" s="926"/>
      <c r="C291" s="927"/>
      <c r="D291" s="927"/>
    </row>
    <row r="292" spans="1:4" s="802" customFormat="1">
      <c r="A292" s="926"/>
      <c r="B292" s="926"/>
      <c r="C292" s="927"/>
      <c r="D292" s="927"/>
    </row>
    <row r="293" spans="1:4" s="802" customFormat="1">
      <c r="A293" s="926"/>
      <c r="B293" s="926"/>
      <c r="C293" s="927"/>
      <c r="D293" s="927"/>
    </row>
    <row r="294" spans="1:4" s="802" customFormat="1">
      <c r="A294" s="926"/>
      <c r="B294" s="926"/>
      <c r="C294" s="927"/>
      <c r="D294" s="927"/>
    </row>
    <row r="295" spans="1:4" s="802" customFormat="1">
      <c r="A295" s="926"/>
      <c r="B295" s="926"/>
      <c r="C295" s="927"/>
      <c r="D295" s="927"/>
    </row>
    <row r="296" spans="1:4" s="802" customFormat="1">
      <c r="A296" s="926"/>
      <c r="B296" s="926"/>
      <c r="C296" s="927"/>
      <c r="D296" s="927"/>
    </row>
    <row r="297" spans="1:4" s="802" customFormat="1">
      <c r="A297" s="926"/>
      <c r="B297" s="926"/>
      <c r="C297" s="927"/>
      <c r="D297" s="927"/>
    </row>
    <row r="298" spans="1:4" s="802" customFormat="1">
      <c r="A298" s="926"/>
      <c r="B298" s="926"/>
      <c r="C298" s="927"/>
      <c r="D298" s="927"/>
    </row>
    <row r="299" spans="1:4" s="802" customFormat="1">
      <c r="A299" s="926"/>
      <c r="B299" s="926"/>
      <c r="C299" s="927"/>
      <c r="D299" s="927"/>
    </row>
    <row r="300" spans="1:4" s="802" customFormat="1">
      <c r="A300" s="926"/>
      <c r="B300" s="926"/>
      <c r="C300" s="927"/>
      <c r="D300" s="927"/>
    </row>
    <row r="301" spans="1:4" s="802" customFormat="1">
      <c r="A301" s="926"/>
      <c r="B301" s="926"/>
      <c r="C301" s="927"/>
      <c r="D301" s="927"/>
    </row>
    <row r="302" spans="1:4" s="802" customFormat="1">
      <c r="A302" s="926"/>
      <c r="B302" s="926"/>
      <c r="C302" s="927"/>
      <c r="D302" s="927"/>
    </row>
    <row r="303" spans="1:4" s="802" customFormat="1">
      <c r="A303" s="926"/>
      <c r="B303" s="926"/>
      <c r="C303" s="927"/>
      <c r="D303" s="927"/>
    </row>
    <row r="304" spans="1:4" s="802" customFormat="1">
      <c r="A304" s="926"/>
      <c r="B304" s="926"/>
      <c r="C304" s="927"/>
      <c r="D304" s="927"/>
    </row>
    <row r="305" spans="1:4" s="802" customFormat="1">
      <c r="A305" s="926"/>
      <c r="B305" s="926"/>
      <c r="C305" s="927"/>
      <c r="D305" s="927"/>
    </row>
    <row r="306" spans="1:4" s="802" customFormat="1">
      <c r="A306" s="926"/>
      <c r="B306" s="926"/>
      <c r="C306" s="927"/>
      <c r="D306" s="927"/>
    </row>
    <row r="307" spans="1:4" s="802" customFormat="1">
      <c r="A307" s="926"/>
      <c r="B307" s="926"/>
      <c r="C307" s="927"/>
      <c r="D307" s="927"/>
    </row>
    <row r="308" spans="1:4" s="802" customFormat="1">
      <c r="A308" s="926"/>
      <c r="B308" s="926"/>
      <c r="C308" s="927"/>
      <c r="D308" s="927"/>
    </row>
    <row r="309" spans="1:4" s="802" customFormat="1">
      <c r="A309" s="926"/>
      <c r="B309" s="926"/>
      <c r="C309" s="927"/>
      <c r="D309" s="927"/>
    </row>
    <row r="310" spans="1:4" s="802" customFormat="1">
      <c r="A310" s="926"/>
      <c r="B310" s="926"/>
      <c r="C310" s="927"/>
      <c r="D310" s="927"/>
    </row>
    <row r="311" spans="1:4" s="802" customFormat="1">
      <c r="A311" s="926"/>
      <c r="B311" s="926"/>
      <c r="C311" s="927"/>
      <c r="D311" s="927"/>
    </row>
    <row r="312" spans="1:4" s="802" customFormat="1">
      <c r="A312" s="926"/>
      <c r="B312" s="926"/>
      <c r="C312" s="927"/>
      <c r="D312" s="927"/>
    </row>
    <row r="313" spans="1:4" s="802" customFormat="1">
      <c r="A313" s="926"/>
      <c r="B313" s="926"/>
      <c r="C313" s="927"/>
      <c r="D313" s="927"/>
    </row>
    <row r="314" spans="1:4" s="802" customFormat="1">
      <c r="A314" s="926"/>
      <c r="B314" s="926"/>
      <c r="C314" s="927"/>
      <c r="D314" s="927"/>
    </row>
    <row r="315" spans="1:4" s="802" customFormat="1">
      <c r="A315" s="926"/>
      <c r="B315" s="926"/>
      <c r="C315" s="927"/>
      <c r="D315" s="927"/>
    </row>
    <row r="316" spans="1:4" s="802" customFormat="1">
      <c r="A316" s="926"/>
      <c r="B316" s="926"/>
      <c r="C316" s="927"/>
      <c r="D316" s="927"/>
    </row>
    <row r="317" spans="1:4" s="802" customFormat="1">
      <c r="A317" s="926"/>
      <c r="B317" s="926"/>
      <c r="C317" s="927"/>
      <c r="D317" s="927"/>
    </row>
    <row r="318" spans="1:4" s="802" customFormat="1">
      <c r="A318" s="926"/>
      <c r="B318" s="926"/>
      <c r="C318" s="927"/>
      <c r="D318" s="927"/>
    </row>
    <row r="319" spans="1:4" s="802" customFormat="1">
      <c r="A319" s="926"/>
      <c r="B319" s="926"/>
      <c r="C319" s="927"/>
      <c r="D319" s="927"/>
    </row>
    <row r="320" spans="1:4" s="802" customFormat="1">
      <c r="A320" s="926"/>
      <c r="B320" s="926"/>
      <c r="C320" s="927"/>
      <c r="D320" s="927"/>
    </row>
    <row r="321" spans="1:4" s="802" customFormat="1">
      <c r="A321" s="926"/>
      <c r="B321" s="926"/>
      <c r="C321" s="927"/>
      <c r="D321" s="927"/>
    </row>
    <row r="322" spans="1:4" s="802" customFormat="1">
      <c r="A322" s="926"/>
      <c r="B322" s="926"/>
      <c r="C322" s="927"/>
      <c r="D322" s="927"/>
    </row>
    <row r="323" spans="1:4" s="802" customFormat="1">
      <c r="A323" s="926"/>
      <c r="B323" s="926"/>
      <c r="C323" s="927"/>
      <c r="D323" s="927"/>
    </row>
    <row r="324" spans="1:4" s="802" customFormat="1">
      <c r="A324" s="926"/>
      <c r="B324" s="926"/>
      <c r="C324" s="927"/>
      <c r="D324" s="927"/>
    </row>
    <row r="325" spans="1:4" s="802" customFormat="1">
      <c r="A325" s="926"/>
      <c r="B325" s="926"/>
      <c r="C325" s="927"/>
      <c r="D325" s="927"/>
    </row>
    <row r="326" spans="1:4" s="802" customFormat="1">
      <c r="A326" s="926"/>
      <c r="B326" s="926"/>
      <c r="C326" s="927"/>
      <c r="D326" s="927"/>
    </row>
    <row r="327" spans="1:4" s="802" customFormat="1">
      <c r="A327" s="926"/>
      <c r="B327" s="926"/>
      <c r="C327" s="927"/>
      <c r="D327" s="927"/>
    </row>
    <row r="328" spans="1:4" s="802" customFormat="1">
      <c r="A328" s="926"/>
      <c r="B328" s="926"/>
      <c r="C328" s="927"/>
      <c r="D328" s="927"/>
    </row>
    <row r="329" spans="1:4" s="802" customFormat="1">
      <c r="A329" s="926"/>
      <c r="B329" s="926"/>
      <c r="C329" s="927"/>
      <c r="D329" s="927"/>
    </row>
    <row r="330" spans="1:4" s="802" customFormat="1">
      <c r="A330" s="926"/>
      <c r="B330" s="926"/>
      <c r="C330" s="927"/>
      <c r="D330" s="927"/>
    </row>
    <row r="331" spans="1:4" s="802" customFormat="1">
      <c r="A331" s="926"/>
      <c r="B331" s="926"/>
      <c r="C331" s="927"/>
      <c r="D331" s="927"/>
    </row>
    <row r="332" spans="1:4" s="802" customFormat="1">
      <c r="A332" s="926"/>
      <c r="B332" s="926"/>
      <c r="C332" s="927"/>
      <c r="D332" s="927"/>
    </row>
    <row r="333" spans="1:4" s="802" customFormat="1">
      <c r="A333" s="926"/>
      <c r="B333" s="926"/>
      <c r="C333" s="927"/>
      <c r="D333" s="927"/>
    </row>
    <row r="334" spans="1:4" s="802" customFormat="1">
      <c r="A334" s="926"/>
      <c r="B334" s="926"/>
      <c r="C334" s="927"/>
      <c r="D334" s="927"/>
    </row>
    <row r="335" spans="1:4">
      <c r="A335" s="923"/>
      <c r="B335" s="923"/>
      <c r="C335" s="943"/>
      <c r="D335" s="943"/>
    </row>
    <row r="336" spans="1:4">
      <c r="A336" s="923"/>
      <c r="B336" s="923"/>
      <c r="C336" s="943"/>
      <c r="D336" s="943"/>
    </row>
    <row r="337" spans="1:4">
      <c r="A337" s="923"/>
      <c r="B337" s="923"/>
      <c r="C337" s="943"/>
      <c r="D337" s="943"/>
    </row>
    <row r="338" spans="1:4">
      <c r="A338" s="923"/>
      <c r="B338" s="923"/>
      <c r="C338" s="943"/>
      <c r="D338" s="943"/>
    </row>
    <row r="339" spans="1:4">
      <c r="A339" s="923"/>
      <c r="B339" s="923"/>
      <c r="C339" s="943"/>
      <c r="D339" s="943"/>
    </row>
    <row r="340" spans="1:4">
      <c r="A340" s="923"/>
      <c r="B340" s="923"/>
      <c r="C340" s="943"/>
      <c r="D340" s="943"/>
    </row>
    <row r="341" spans="1:4">
      <c r="A341" s="923"/>
      <c r="B341" s="923"/>
      <c r="C341" s="943"/>
      <c r="D341" s="943"/>
    </row>
    <row r="342" spans="1:4">
      <c r="A342" s="923"/>
      <c r="B342" s="923"/>
      <c r="C342" s="943"/>
      <c r="D342" s="943"/>
    </row>
    <row r="343" spans="1:4">
      <c r="A343" s="923"/>
      <c r="B343" s="923"/>
      <c r="C343" s="943"/>
      <c r="D343" s="943"/>
    </row>
    <row r="344" spans="1:4">
      <c r="A344" s="923"/>
      <c r="B344" s="923"/>
      <c r="C344" s="943"/>
      <c r="D344" s="943"/>
    </row>
    <row r="345" spans="1:4">
      <c r="A345" s="923"/>
      <c r="B345" s="923"/>
      <c r="C345" s="943"/>
      <c r="D345" s="943"/>
    </row>
    <row r="346" spans="1:4">
      <c r="A346" s="923"/>
      <c r="B346" s="923"/>
      <c r="C346" s="943"/>
      <c r="D346" s="943"/>
    </row>
    <row r="347" spans="1:4">
      <c r="A347" s="923"/>
      <c r="B347" s="923"/>
      <c r="C347" s="943"/>
      <c r="D347" s="943"/>
    </row>
    <row r="348" spans="1:4">
      <c r="A348" s="923"/>
      <c r="B348" s="923"/>
      <c r="C348" s="943"/>
      <c r="D348" s="943"/>
    </row>
    <row r="349" spans="1:4">
      <c r="A349" s="923"/>
      <c r="B349" s="923"/>
      <c r="C349" s="943"/>
      <c r="D349" s="943"/>
    </row>
    <row r="350" spans="1:4">
      <c r="A350" s="923"/>
      <c r="B350" s="923"/>
      <c r="C350" s="943"/>
      <c r="D350" s="943"/>
    </row>
    <row r="351" spans="1:4">
      <c r="A351" s="923"/>
      <c r="B351" s="923"/>
      <c r="C351" s="943"/>
      <c r="D351" s="943"/>
    </row>
    <row r="352" spans="1:4">
      <c r="A352" s="923"/>
      <c r="B352" s="923"/>
      <c r="C352" s="943"/>
      <c r="D352" s="943"/>
    </row>
    <row r="353" spans="1:4">
      <c r="A353" s="923"/>
      <c r="B353" s="923"/>
      <c r="C353" s="943"/>
      <c r="D353" s="943"/>
    </row>
    <row r="354" spans="1:4">
      <c r="A354" s="923"/>
      <c r="B354" s="923"/>
      <c r="C354" s="943"/>
      <c r="D354" s="943"/>
    </row>
    <row r="355" spans="1:4">
      <c r="A355" s="923"/>
      <c r="B355" s="923"/>
      <c r="C355" s="943"/>
      <c r="D355" s="943"/>
    </row>
    <row r="356" spans="1:4">
      <c r="A356" s="923"/>
      <c r="B356" s="923"/>
      <c r="C356" s="943"/>
      <c r="D356" s="943"/>
    </row>
    <row r="357" spans="1:4">
      <c r="A357" s="923"/>
      <c r="B357" s="923"/>
      <c r="C357" s="943"/>
      <c r="D357" s="943"/>
    </row>
    <row r="358" spans="1:4">
      <c r="A358" s="923"/>
      <c r="B358" s="923"/>
      <c r="C358" s="943"/>
      <c r="D358" s="943"/>
    </row>
    <row r="359" spans="1:4">
      <c r="A359" s="923"/>
      <c r="B359" s="923"/>
      <c r="C359" s="943"/>
      <c r="D359" s="943"/>
    </row>
    <row r="360" spans="1:4">
      <c r="A360" s="923"/>
      <c r="B360" s="923"/>
      <c r="C360" s="943"/>
      <c r="D360" s="943"/>
    </row>
    <row r="361" spans="1:4">
      <c r="A361" s="923"/>
      <c r="B361" s="923"/>
      <c r="C361" s="943"/>
      <c r="D361" s="943"/>
    </row>
    <row r="362" spans="1:4">
      <c r="A362" s="923"/>
      <c r="B362" s="923"/>
      <c r="C362" s="943"/>
      <c r="D362" s="943"/>
    </row>
    <row r="363" spans="1:4">
      <c r="A363" s="923"/>
      <c r="B363" s="923"/>
      <c r="C363" s="943"/>
      <c r="D363" s="943"/>
    </row>
    <row r="364" spans="1:4">
      <c r="A364" s="923"/>
      <c r="B364" s="923"/>
      <c r="C364" s="943"/>
      <c r="D364" s="943"/>
    </row>
    <row r="365" spans="1:4">
      <c r="A365" s="923"/>
      <c r="B365" s="923"/>
      <c r="C365" s="943"/>
      <c r="D365" s="943"/>
    </row>
    <row r="366" spans="1:4">
      <c r="A366" s="923"/>
      <c r="B366" s="923"/>
      <c r="C366" s="943"/>
      <c r="D366" s="943"/>
    </row>
    <row r="367" spans="1:4">
      <c r="A367" s="923"/>
      <c r="B367" s="923"/>
      <c r="C367" s="943"/>
      <c r="D367" s="943"/>
    </row>
    <row r="368" spans="1:4">
      <c r="A368" s="923"/>
      <c r="B368" s="923"/>
      <c r="C368" s="943"/>
      <c r="D368" s="943"/>
    </row>
    <row r="369" spans="1:4">
      <c r="A369" s="923"/>
      <c r="B369" s="923"/>
      <c r="C369" s="943"/>
      <c r="D369" s="943"/>
    </row>
    <row r="370" spans="1:4">
      <c r="A370" s="923"/>
      <c r="B370" s="923"/>
      <c r="C370" s="943"/>
      <c r="D370" s="943"/>
    </row>
    <row r="371" spans="1:4">
      <c r="A371" s="923"/>
      <c r="B371" s="923"/>
      <c r="C371" s="943"/>
      <c r="D371" s="943"/>
    </row>
    <row r="372" spans="1:4">
      <c r="A372" s="923"/>
      <c r="B372" s="923"/>
      <c r="C372" s="943"/>
      <c r="D372" s="943"/>
    </row>
    <row r="373" spans="1:4">
      <c r="A373" s="923"/>
      <c r="B373" s="923"/>
      <c r="C373" s="943"/>
      <c r="D373" s="943"/>
    </row>
  </sheetData>
  <mergeCells count="8">
    <mergeCell ref="A207:D207"/>
    <mergeCell ref="A208:D208"/>
    <mergeCell ref="A1:D1"/>
    <mergeCell ref="A2:D2"/>
    <mergeCell ref="A78:D78"/>
    <mergeCell ref="A79:D79"/>
    <mergeCell ref="A141:D141"/>
    <mergeCell ref="A142:D142"/>
  </mergeCells>
  <phoneticPr fontId="23" type="noConversion"/>
  <pageMargins left="0.98" right="0.16" top="0.93" bottom="0.28999999999999998" header="0.16" footer="0.17"/>
  <pageSetup paperSize="8" scale="91" orientation="portrait" horizontalDpi="300" verticalDpi="300" r:id="rId1"/>
  <headerFooter alignWithMargins="0">
    <oddFooter>&amp;C&amp;P</oddFooter>
  </headerFooter>
  <rowBreaks count="3" manualBreakCount="3">
    <brk id="77" max="16383" man="1"/>
    <brk id="140" max="16383" man="1"/>
    <brk id="20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I163"/>
  <sheetViews>
    <sheetView zoomScale="130" zoomScaleNormal="130" zoomScaleSheetLayoutView="100" workbookViewId="0">
      <selection sqref="A1:F1"/>
    </sheetView>
  </sheetViews>
  <sheetFormatPr defaultRowHeight="15.75"/>
  <cols>
    <col min="1" max="1" width="9.5" style="298" customWidth="1"/>
    <col min="2" max="2" width="60.83203125" style="298" customWidth="1"/>
    <col min="3" max="5" width="15.83203125" style="299" customWidth="1"/>
    <col min="6" max="6" width="9.33203125" style="309" hidden="1" customWidth="1"/>
    <col min="7" max="16384" width="9.33203125" style="309"/>
  </cols>
  <sheetData>
    <row r="1" spans="1:6">
      <c r="A1" s="1169"/>
      <c r="B1" s="1170"/>
      <c r="C1" s="1170"/>
      <c r="D1" s="1170"/>
      <c r="E1" s="1170"/>
      <c r="F1" s="1170"/>
    </row>
    <row r="2" spans="1:6" ht="15.95" customHeight="1">
      <c r="A2" s="1161" t="s">
        <v>841</v>
      </c>
      <c r="B2" s="1161"/>
      <c r="C2" s="1161"/>
      <c r="D2" s="1161"/>
      <c r="E2" s="1161"/>
    </row>
    <row r="3" spans="1:6" ht="15.95" customHeight="1" thickBot="1">
      <c r="A3" s="37" t="s">
        <v>945</v>
      </c>
      <c r="B3" s="37"/>
      <c r="C3" s="296"/>
      <c r="D3" s="296"/>
      <c r="E3" s="296" t="s">
        <v>990</v>
      </c>
    </row>
    <row r="4" spans="1:6" ht="15.95" customHeight="1">
      <c r="A4" s="1167" t="s">
        <v>893</v>
      </c>
      <c r="B4" s="1164" t="s">
        <v>843</v>
      </c>
      <c r="C4" s="1162" t="str">
        <f>+'1.1.sz.mell.'!C3:E3</f>
        <v>2015.év</v>
      </c>
      <c r="D4" s="1162"/>
      <c r="E4" s="1163"/>
      <c r="F4" s="392"/>
    </row>
    <row r="5" spans="1:6" ht="38.1" customHeight="1" thickBot="1">
      <c r="A5" s="1168"/>
      <c r="B5" s="1165"/>
      <c r="C5" s="39" t="s">
        <v>1012</v>
      </c>
      <c r="D5" s="39" t="s">
        <v>1017</v>
      </c>
      <c r="E5" s="40" t="s">
        <v>1018</v>
      </c>
      <c r="F5" s="392"/>
    </row>
    <row r="6" spans="1:6" s="310" customFormat="1" ht="12" customHeight="1" thickBot="1">
      <c r="A6" s="274" t="s">
        <v>1206</v>
      </c>
      <c r="B6" s="275" t="s">
        <v>1207</v>
      </c>
      <c r="C6" s="275" t="s">
        <v>1208</v>
      </c>
      <c r="D6" s="275" t="s">
        <v>1209</v>
      </c>
      <c r="E6" s="322" t="s">
        <v>1210</v>
      </c>
      <c r="F6" s="393"/>
    </row>
    <row r="7" spans="1:6" s="311" customFormat="1" ht="12" customHeight="1" thickBot="1">
      <c r="A7" s="269" t="s">
        <v>844</v>
      </c>
      <c r="B7" s="270" t="s">
        <v>1090</v>
      </c>
      <c r="C7" s="301">
        <f>SUM(C8:C13)</f>
        <v>48124</v>
      </c>
      <c r="D7" s="301">
        <f>SUM(D8:D13)</f>
        <v>50369</v>
      </c>
      <c r="E7" s="295">
        <f>SUM(E8:E13)</f>
        <v>50369</v>
      </c>
      <c r="F7" s="394" t="s">
        <v>1351</v>
      </c>
    </row>
    <row r="8" spans="1:6" s="311" customFormat="1" ht="12" customHeight="1">
      <c r="A8" s="264" t="s">
        <v>905</v>
      </c>
      <c r="B8" s="312" t="s">
        <v>1091</v>
      </c>
      <c r="C8" s="303">
        <v>18865</v>
      </c>
      <c r="D8" s="303">
        <v>18953</v>
      </c>
      <c r="E8" s="286">
        <v>18953</v>
      </c>
      <c r="F8" s="394" t="s">
        <v>1352</v>
      </c>
    </row>
    <row r="9" spans="1:6" s="311" customFormat="1" ht="12" customHeight="1">
      <c r="A9" s="263" t="s">
        <v>906</v>
      </c>
      <c r="B9" s="313" t="s">
        <v>1092</v>
      </c>
      <c r="C9" s="302"/>
      <c r="D9" s="302">
        <v>6335</v>
      </c>
      <c r="E9" s="285">
        <v>6335</v>
      </c>
      <c r="F9" s="394" t="s">
        <v>1353</v>
      </c>
    </row>
    <row r="10" spans="1:6" s="311" customFormat="1" ht="12" customHeight="1">
      <c r="A10" s="263" t="s">
        <v>907</v>
      </c>
      <c r="B10" s="313" t="s">
        <v>1093</v>
      </c>
      <c r="C10" s="302">
        <v>15535</v>
      </c>
      <c r="D10" s="302">
        <v>13704</v>
      </c>
      <c r="E10" s="285">
        <v>13704</v>
      </c>
      <c r="F10" s="394" t="s">
        <v>1354</v>
      </c>
    </row>
    <row r="11" spans="1:6" s="311" customFormat="1" ht="12" customHeight="1">
      <c r="A11" s="263" t="s">
        <v>908</v>
      </c>
      <c r="B11" s="313" t="s">
        <v>1094</v>
      </c>
      <c r="C11" s="302">
        <v>1908</v>
      </c>
      <c r="D11" s="302">
        <v>1908</v>
      </c>
      <c r="E11" s="285">
        <v>1908</v>
      </c>
      <c r="F11" s="394" t="s">
        <v>1355</v>
      </c>
    </row>
    <row r="12" spans="1:6" s="311" customFormat="1" ht="12" customHeight="1">
      <c r="A12" s="263" t="s">
        <v>941</v>
      </c>
      <c r="B12" s="313" t="s">
        <v>1095</v>
      </c>
      <c r="C12" s="302">
        <v>202</v>
      </c>
      <c r="D12" s="302">
        <v>1622</v>
      </c>
      <c r="E12" s="285">
        <v>1622</v>
      </c>
      <c r="F12" s="394" t="s">
        <v>1356</v>
      </c>
    </row>
    <row r="13" spans="1:6" s="311" customFormat="1" ht="12" customHeight="1" thickBot="1">
      <c r="A13" s="265" t="s">
        <v>909</v>
      </c>
      <c r="B13" s="314" t="s">
        <v>1096</v>
      </c>
      <c r="C13" s="304">
        <v>11614</v>
      </c>
      <c r="D13" s="304">
        <v>7847</v>
      </c>
      <c r="E13" s="287">
        <v>7847</v>
      </c>
      <c r="F13" s="394" t="s">
        <v>1357</v>
      </c>
    </row>
    <row r="14" spans="1:6" s="311" customFormat="1" ht="24" customHeight="1" thickBot="1">
      <c r="A14" s="269" t="s">
        <v>845</v>
      </c>
      <c r="B14" s="291" t="s">
        <v>1097</v>
      </c>
      <c r="C14" s="301">
        <f>SUM(C15:C20)</f>
        <v>3400</v>
      </c>
      <c r="D14" s="301">
        <f>SUM(D15:D20)</f>
        <v>4070</v>
      </c>
      <c r="E14" s="295">
        <f>SUM(E15:E20)</f>
        <v>4370</v>
      </c>
      <c r="F14" s="301">
        <f>SUM(F15:F20)</f>
        <v>0</v>
      </c>
    </row>
    <row r="15" spans="1:6" s="311" customFormat="1" ht="12" customHeight="1">
      <c r="A15" s="264" t="s">
        <v>911</v>
      </c>
      <c r="B15" s="312" t="s">
        <v>1098</v>
      </c>
      <c r="C15" s="303">
        <v>0</v>
      </c>
      <c r="D15" s="303">
        <v>0</v>
      </c>
      <c r="E15" s="286">
        <v>0</v>
      </c>
      <c r="F15" s="394" t="s">
        <v>1359</v>
      </c>
    </row>
    <row r="16" spans="1:6" s="311" customFormat="1" ht="12" customHeight="1">
      <c r="A16" s="263" t="s">
        <v>912</v>
      </c>
      <c r="B16" s="313" t="s">
        <v>1099</v>
      </c>
      <c r="C16" s="302">
        <v>0</v>
      </c>
      <c r="D16" s="302">
        <v>0</v>
      </c>
      <c r="E16" s="285">
        <v>0</v>
      </c>
      <c r="F16" s="394" t="s">
        <v>1360</v>
      </c>
    </row>
    <row r="17" spans="1:6" s="311" customFormat="1" ht="12" customHeight="1">
      <c r="A17" s="263" t="s">
        <v>913</v>
      </c>
      <c r="B17" s="313" t="s">
        <v>1100</v>
      </c>
      <c r="C17" s="302">
        <v>0</v>
      </c>
      <c r="D17" s="302">
        <v>0</v>
      </c>
      <c r="E17" s="285">
        <v>0</v>
      </c>
      <c r="F17" s="394" t="s">
        <v>1361</v>
      </c>
    </row>
    <row r="18" spans="1:6" s="311" customFormat="1" ht="12" customHeight="1">
      <c r="A18" s="263" t="s">
        <v>914</v>
      </c>
      <c r="B18" s="313" t="s">
        <v>1102</v>
      </c>
      <c r="C18" s="302">
        <v>0</v>
      </c>
      <c r="D18" s="302">
        <v>0</v>
      </c>
      <c r="E18" s="285">
        <v>0</v>
      </c>
      <c r="F18" s="394" t="s">
        <v>1362</v>
      </c>
    </row>
    <row r="19" spans="1:6" s="311" customFormat="1" ht="12" customHeight="1">
      <c r="A19" s="263" t="s">
        <v>915</v>
      </c>
      <c r="B19" s="313" t="s">
        <v>1103</v>
      </c>
      <c r="C19" s="302">
        <v>3400</v>
      </c>
      <c r="D19" s="302">
        <v>4070</v>
      </c>
      <c r="E19" s="285">
        <v>4370</v>
      </c>
      <c r="F19" s="394" t="s">
        <v>1363</v>
      </c>
    </row>
    <row r="20" spans="1:6" s="311" customFormat="1" ht="12" customHeight="1" thickBot="1">
      <c r="A20" s="265" t="s">
        <v>922</v>
      </c>
      <c r="B20" s="314" t="s">
        <v>1104</v>
      </c>
      <c r="C20" s="304">
        <v>0</v>
      </c>
      <c r="D20" s="304">
        <v>0</v>
      </c>
      <c r="E20" s="287">
        <v>0</v>
      </c>
      <c r="F20" s="394" t="s">
        <v>1364</v>
      </c>
    </row>
    <row r="21" spans="1:6" s="311" customFormat="1" ht="23.25" customHeight="1" thickBot="1">
      <c r="A21" s="269" t="s">
        <v>846</v>
      </c>
      <c r="B21" s="270" t="s">
        <v>1105</v>
      </c>
      <c r="C21" s="301">
        <f>SUM(C22:C27)</f>
        <v>0</v>
      </c>
      <c r="D21" s="301">
        <f>SUM(D22:D26)</f>
        <v>851</v>
      </c>
      <c r="E21" s="295">
        <f>SUM(E22:E26)</f>
        <v>851</v>
      </c>
      <c r="F21" s="394" t="s">
        <v>1365</v>
      </c>
    </row>
    <row r="22" spans="1:6" s="311" customFormat="1" ht="12" customHeight="1">
      <c r="A22" s="264" t="s">
        <v>894</v>
      </c>
      <c r="B22" s="312" t="s">
        <v>1106</v>
      </c>
      <c r="C22" s="303">
        <v>0</v>
      </c>
      <c r="D22" s="303">
        <v>0</v>
      </c>
      <c r="E22" s="286">
        <v>0</v>
      </c>
      <c r="F22" s="394" t="s">
        <v>1366</v>
      </c>
    </row>
    <row r="23" spans="1:6" s="311" customFormat="1" ht="12" customHeight="1">
      <c r="A23" s="263" t="s">
        <v>895</v>
      </c>
      <c r="B23" s="313" t="s">
        <v>1107</v>
      </c>
      <c r="C23" s="302">
        <v>0</v>
      </c>
      <c r="D23" s="302">
        <v>0</v>
      </c>
      <c r="E23" s="285">
        <v>0</v>
      </c>
      <c r="F23" s="394" t="s">
        <v>1367</v>
      </c>
    </row>
    <row r="24" spans="1:6" s="311" customFormat="1" ht="12" customHeight="1">
      <c r="A24" s="263" t="s">
        <v>896</v>
      </c>
      <c r="B24" s="313" t="s">
        <v>1108</v>
      </c>
      <c r="C24" s="302">
        <v>0</v>
      </c>
      <c r="D24" s="302">
        <v>0</v>
      </c>
      <c r="E24" s="285">
        <v>0</v>
      </c>
      <c r="F24" s="394" t="s">
        <v>1368</v>
      </c>
    </row>
    <row r="25" spans="1:6" s="311" customFormat="1" ht="12" customHeight="1">
      <c r="A25" s="263" t="s">
        <v>897</v>
      </c>
      <c r="B25" s="313" t="s">
        <v>1109</v>
      </c>
      <c r="C25" s="302"/>
      <c r="D25" s="302"/>
      <c r="E25" s="285"/>
      <c r="F25" s="394" t="s">
        <v>1369</v>
      </c>
    </row>
    <row r="26" spans="1:6" s="311" customFormat="1" ht="12" customHeight="1">
      <c r="A26" s="263" t="s">
        <v>955</v>
      </c>
      <c r="B26" s="313" t="s">
        <v>1110</v>
      </c>
      <c r="C26" s="302"/>
      <c r="D26" s="302">
        <v>851</v>
      </c>
      <c r="E26" s="285">
        <v>851</v>
      </c>
      <c r="F26" s="394" t="s">
        <v>1370</v>
      </c>
    </row>
    <row r="27" spans="1:6" s="311" customFormat="1" ht="12" customHeight="1" thickBot="1">
      <c r="A27" s="265" t="s">
        <v>956</v>
      </c>
      <c r="B27" s="314" t="s">
        <v>1111</v>
      </c>
      <c r="C27" s="304"/>
      <c r="D27" s="304">
        <v>851</v>
      </c>
      <c r="E27" s="287">
        <v>851</v>
      </c>
      <c r="F27" s="394" t="s">
        <v>1371</v>
      </c>
    </row>
    <row r="28" spans="1:6" s="311" customFormat="1" ht="12" customHeight="1" thickBot="1">
      <c r="A28" s="269" t="s">
        <v>957</v>
      </c>
      <c r="B28" s="270" t="s">
        <v>1112</v>
      </c>
      <c r="C28" s="307">
        <f>SUM(C30:C34)</f>
        <v>23997</v>
      </c>
      <c r="D28" s="307">
        <f>SUM(D30:D34)</f>
        <v>31410</v>
      </c>
      <c r="E28" s="1075">
        <f>SUM(E30:E34)</f>
        <v>29544</v>
      </c>
      <c r="F28" s="394" t="s">
        <v>1372</v>
      </c>
    </row>
    <row r="29" spans="1:6" s="311" customFormat="1" ht="12" customHeight="1">
      <c r="A29" s="264" t="s">
        <v>1113</v>
      </c>
      <c r="B29" s="312" t="s">
        <v>1114</v>
      </c>
      <c r="C29" s="321">
        <f>SUM(C30:C31)</f>
        <v>19400</v>
      </c>
      <c r="D29" s="321">
        <f>SUM(D30:D31)</f>
        <v>26520</v>
      </c>
      <c r="E29" s="321">
        <f>SUM(E30:E31)</f>
        <v>25275</v>
      </c>
      <c r="F29" s="394" t="s">
        <v>1373</v>
      </c>
    </row>
    <row r="30" spans="1:6" s="311" customFormat="1" ht="12" customHeight="1">
      <c r="A30" s="263" t="s">
        <v>1115</v>
      </c>
      <c r="B30" s="313" t="s">
        <v>1116</v>
      </c>
      <c r="C30" s="302">
        <v>4400</v>
      </c>
      <c r="D30" s="302">
        <v>4599</v>
      </c>
      <c r="E30" s="285">
        <v>4398</v>
      </c>
      <c r="F30" s="394" t="s">
        <v>1374</v>
      </c>
    </row>
    <row r="31" spans="1:6" s="311" customFormat="1" ht="12" customHeight="1">
      <c r="A31" s="263" t="s">
        <v>1117</v>
      </c>
      <c r="B31" s="313" t="s">
        <v>1118</v>
      </c>
      <c r="C31" s="302">
        <v>15000</v>
      </c>
      <c r="D31" s="302">
        <v>21921</v>
      </c>
      <c r="E31" s="285">
        <v>20877</v>
      </c>
      <c r="F31" s="394" t="s">
        <v>1375</v>
      </c>
    </row>
    <row r="32" spans="1:6" s="311" customFormat="1" ht="12" customHeight="1">
      <c r="A32" s="263" t="s">
        <v>1119</v>
      </c>
      <c r="B32" s="313" t="s">
        <v>1120</v>
      </c>
      <c r="C32" s="302">
        <v>4400</v>
      </c>
      <c r="D32" s="302">
        <v>4594</v>
      </c>
      <c r="E32" s="285">
        <v>4065</v>
      </c>
      <c r="F32" s="394" t="s">
        <v>1376</v>
      </c>
    </row>
    <row r="33" spans="1:6" s="311" customFormat="1" ht="12" customHeight="1">
      <c r="A33" s="263" t="s">
        <v>1121</v>
      </c>
      <c r="B33" s="313" t="s">
        <v>1122</v>
      </c>
      <c r="C33" s="302"/>
      <c r="D33" s="302"/>
      <c r="E33" s="285">
        <v>4</v>
      </c>
      <c r="F33" s="394" t="s">
        <v>1377</v>
      </c>
    </row>
    <row r="34" spans="1:6" s="311" customFormat="1" ht="12" customHeight="1" thickBot="1">
      <c r="A34" s="265" t="s">
        <v>1123</v>
      </c>
      <c r="B34" s="314" t="s">
        <v>1124</v>
      </c>
      <c r="C34" s="304">
        <v>197</v>
      </c>
      <c r="D34" s="304">
        <v>296</v>
      </c>
      <c r="E34" s="287">
        <v>200</v>
      </c>
      <c r="F34" s="394" t="s">
        <v>1378</v>
      </c>
    </row>
    <row r="35" spans="1:6" s="311" customFormat="1" ht="12" customHeight="1" thickBot="1">
      <c r="A35" s="269" t="s">
        <v>848</v>
      </c>
      <c r="B35" s="270" t="s">
        <v>1125</v>
      </c>
      <c r="C35" s="301">
        <f>SUM(C36:C45)</f>
        <v>17055</v>
      </c>
      <c r="D35" s="301">
        <f>SUM(D36:D45)</f>
        <v>18529</v>
      </c>
      <c r="E35" s="295">
        <f>SUM(E36:E45)</f>
        <v>15428</v>
      </c>
      <c r="F35" s="394" t="s">
        <v>1379</v>
      </c>
    </row>
    <row r="36" spans="1:6" s="311" customFormat="1" ht="12" customHeight="1">
      <c r="A36" s="264" t="s">
        <v>898</v>
      </c>
      <c r="B36" s="312" t="s">
        <v>1126</v>
      </c>
      <c r="C36" s="303">
        <v>140</v>
      </c>
      <c r="D36" s="303">
        <v>330</v>
      </c>
      <c r="E36" s="286">
        <v>330</v>
      </c>
      <c r="F36" s="394" t="s">
        <v>1380</v>
      </c>
    </row>
    <row r="37" spans="1:6" s="311" customFormat="1" ht="12" customHeight="1">
      <c r="A37" s="263" t="s">
        <v>899</v>
      </c>
      <c r="B37" s="313" t="s">
        <v>1127</v>
      </c>
      <c r="C37" s="302">
        <v>586</v>
      </c>
      <c r="D37" s="302">
        <v>3349</v>
      </c>
      <c r="E37" s="285">
        <v>1776</v>
      </c>
      <c r="F37" s="394" t="s">
        <v>1381</v>
      </c>
    </row>
    <row r="38" spans="1:6" s="311" customFormat="1" ht="12" customHeight="1">
      <c r="A38" s="263" t="s">
        <v>900</v>
      </c>
      <c r="B38" s="313" t="s">
        <v>1128</v>
      </c>
      <c r="C38" s="302">
        <v>1600</v>
      </c>
      <c r="D38" s="302">
        <v>1500</v>
      </c>
      <c r="E38" s="285">
        <v>886</v>
      </c>
      <c r="F38" s="394" t="s">
        <v>1382</v>
      </c>
    </row>
    <row r="39" spans="1:6" s="311" customFormat="1" ht="12" customHeight="1">
      <c r="A39" s="263" t="s">
        <v>959</v>
      </c>
      <c r="B39" s="313" t="s">
        <v>1129</v>
      </c>
      <c r="C39" s="302">
        <v>4920</v>
      </c>
      <c r="D39" s="302">
        <v>4799</v>
      </c>
      <c r="E39" s="285">
        <v>4468</v>
      </c>
      <c r="F39" s="394" t="s">
        <v>1383</v>
      </c>
    </row>
    <row r="40" spans="1:6" s="311" customFormat="1" ht="12" customHeight="1">
      <c r="A40" s="263" t="s">
        <v>960</v>
      </c>
      <c r="B40" s="313" t="s">
        <v>1130</v>
      </c>
      <c r="C40" s="302">
        <v>7469</v>
      </c>
      <c r="D40" s="302">
        <v>4022</v>
      </c>
      <c r="E40" s="285">
        <v>4021</v>
      </c>
      <c r="F40" s="394" t="s">
        <v>1384</v>
      </c>
    </row>
    <row r="41" spans="1:6" s="311" customFormat="1" ht="12" customHeight="1">
      <c r="A41" s="263" t="s">
        <v>961</v>
      </c>
      <c r="B41" s="313" t="s">
        <v>1131</v>
      </c>
      <c r="C41" s="302">
        <v>1763</v>
      </c>
      <c r="D41" s="302">
        <v>2295</v>
      </c>
      <c r="E41" s="285">
        <v>1856</v>
      </c>
      <c r="F41" s="394" t="s">
        <v>1385</v>
      </c>
    </row>
    <row r="42" spans="1:6" s="311" customFormat="1" ht="12" customHeight="1">
      <c r="A42" s="263" t="s">
        <v>962</v>
      </c>
      <c r="B42" s="313" t="s">
        <v>1132</v>
      </c>
      <c r="C42" s="302">
        <v>577</v>
      </c>
      <c r="D42" s="302">
        <v>2159</v>
      </c>
      <c r="E42" s="285">
        <v>1957</v>
      </c>
      <c r="F42" s="394" t="s">
        <v>1386</v>
      </c>
    </row>
    <row r="43" spans="1:6" s="311" customFormat="1" ht="12" customHeight="1">
      <c r="A43" s="263" t="s">
        <v>963</v>
      </c>
      <c r="B43" s="313" t="s">
        <v>1133</v>
      </c>
      <c r="C43" s="302"/>
      <c r="D43" s="302">
        <v>2</v>
      </c>
      <c r="E43" s="285">
        <v>5</v>
      </c>
      <c r="F43" s="394" t="s">
        <v>1387</v>
      </c>
    </row>
    <row r="44" spans="1:6" s="311" customFormat="1" ht="12" customHeight="1">
      <c r="A44" s="263" t="s">
        <v>1134</v>
      </c>
      <c r="B44" s="313" t="s">
        <v>1135</v>
      </c>
      <c r="C44" s="305"/>
      <c r="D44" s="305"/>
      <c r="E44" s="288"/>
      <c r="F44" s="394" t="s">
        <v>1388</v>
      </c>
    </row>
    <row r="45" spans="1:6" s="311" customFormat="1" ht="12" customHeight="1" thickBot="1">
      <c r="A45" s="265" t="s">
        <v>1136</v>
      </c>
      <c r="B45" s="314" t="s">
        <v>1137</v>
      </c>
      <c r="C45" s="306"/>
      <c r="D45" s="306">
        <v>73</v>
      </c>
      <c r="E45" s="289">
        <v>129</v>
      </c>
      <c r="F45" s="394" t="s">
        <v>1389</v>
      </c>
    </row>
    <row r="46" spans="1:6" s="311" customFormat="1" ht="12" customHeight="1" thickBot="1">
      <c r="A46" s="269" t="s">
        <v>849</v>
      </c>
      <c r="B46" s="270" t="s">
        <v>1138</v>
      </c>
      <c r="C46" s="301">
        <f>SUM(C47:C51)</f>
        <v>0</v>
      </c>
      <c r="D46" s="301">
        <v>0</v>
      </c>
      <c r="E46" s="284">
        <v>0</v>
      </c>
      <c r="F46" s="394" t="s">
        <v>1390</v>
      </c>
    </row>
    <row r="47" spans="1:6" s="311" customFormat="1" ht="12" customHeight="1">
      <c r="A47" s="264" t="s">
        <v>901</v>
      </c>
      <c r="B47" s="312" t="s">
        <v>1139</v>
      </c>
      <c r="C47" s="323">
        <v>0</v>
      </c>
      <c r="D47" s="323">
        <v>0</v>
      </c>
      <c r="E47" s="290">
        <v>0</v>
      </c>
      <c r="F47" s="394" t="s">
        <v>1391</v>
      </c>
    </row>
    <row r="48" spans="1:6" s="311" customFormat="1" ht="12" customHeight="1">
      <c r="A48" s="263" t="s">
        <v>902</v>
      </c>
      <c r="B48" s="313" t="s">
        <v>1140</v>
      </c>
      <c r="C48" s="305">
        <v>0</v>
      </c>
      <c r="D48" s="305">
        <v>0</v>
      </c>
      <c r="E48" s="288">
        <v>0</v>
      </c>
      <c r="F48" s="394" t="s">
        <v>1392</v>
      </c>
    </row>
    <row r="49" spans="1:6" s="311" customFormat="1" ht="12" customHeight="1">
      <c r="A49" s="263" t="s">
        <v>1141</v>
      </c>
      <c r="B49" s="313" t="s">
        <v>1142</v>
      </c>
      <c r="C49" s="305">
        <v>0</v>
      </c>
      <c r="D49" s="305">
        <v>0</v>
      </c>
      <c r="E49" s="288">
        <v>0</v>
      </c>
      <c r="F49" s="394" t="s">
        <v>1393</v>
      </c>
    </row>
    <row r="50" spans="1:6" s="311" customFormat="1" ht="12" customHeight="1">
      <c r="A50" s="263" t="s">
        <v>1143</v>
      </c>
      <c r="B50" s="313" t="s">
        <v>1144</v>
      </c>
      <c r="C50" s="305">
        <v>0</v>
      </c>
      <c r="D50" s="305">
        <v>0</v>
      </c>
      <c r="E50" s="288">
        <v>0</v>
      </c>
      <c r="F50" s="394" t="s">
        <v>1394</v>
      </c>
    </row>
    <row r="51" spans="1:6" s="311" customFormat="1" ht="12" customHeight="1" thickBot="1">
      <c r="A51" s="265" t="s">
        <v>1145</v>
      </c>
      <c r="B51" s="314" t="s">
        <v>1146</v>
      </c>
      <c r="C51" s="306">
        <v>0</v>
      </c>
      <c r="D51" s="306">
        <v>0</v>
      </c>
      <c r="E51" s="289">
        <v>0</v>
      </c>
      <c r="F51" s="394" t="s">
        <v>1395</v>
      </c>
    </row>
    <row r="52" spans="1:6" s="311" customFormat="1" ht="17.25" customHeight="1" thickBot="1">
      <c r="A52" s="269" t="s">
        <v>964</v>
      </c>
      <c r="B52" s="270" t="s">
        <v>1147</v>
      </c>
      <c r="C52" s="301">
        <f>SUM(C53:C56)</f>
        <v>0</v>
      </c>
      <c r="D52" s="301">
        <f>SUM(D53:D56)</f>
        <v>9840</v>
      </c>
      <c r="E52" s="295">
        <f>SUM(E53:E56)</f>
        <v>240</v>
      </c>
      <c r="F52" s="394" t="s">
        <v>1396</v>
      </c>
    </row>
    <row r="53" spans="1:6" s="311" customFormat="1" ht="12" customHeight="1">
      <c r="A53" s="264" t="s">
        <v>903</v>
      </c>
      <c r="B53" s="312" t="s">
        <v>1148</v>
      </c>
      <c r="C53" s="303"/>
      <c r="D53" s="303"/>
      <c r="E53" s="286"/>
      <c r="F53" s="394" t="s">
        <v>1397</v>
      </c>
    </row>
    <row r="54" spans="1:6" s="311" customFormat="1" ht="12" customHeight="1">
      <c r="A54" s="263" t="s">
        <v>904</v>
      </c>
      <c r="B54" s="313" t="s">
        <v>1149</v>
      </c>
      <c r="C54" s="302"/>
      <c r="D54" s="302">
        <v>9600</v>
      </c>
      <c r="E54" s="285"/>
      <c r="F54" s="394" t="s">
        <v>1398</v>
      </c>
    </row>
    <row r="55" spans="1:6" s="311" customFormat="1" ht="12" customHeight="1">
      <c r="A55" s="263" t="s">
        <v>1150</v>
      </c>
      <c r="B55" s="313" t="s">
        <v>1151</v>
      </c>
      <c r="C55" s="302"/>
      <c r="D55" s="302">
        <v>240</v>
      </c>
      <c r="E55" s="285">
        <v>240</v>
      </c>
      <c r="F55" s="394" t="s">
        <v>1399</v>
      </c>
    </row>
    <row r="56" spans="1:6" s="311" customFormat="1" ht="12" customHeight="1" thickBot="1">
      <c r="A56" s="265" t="s">
        <v>1152</v>
      </c>
      <c r="B56" s="314" t="s">
        <v>1153</v>
      </c>
      <c r="C56" s="304"/>
      <c r="D56" s="304"/>
      <c r="E56" s="287"/>
      <c r="F56" s="394" t="s">
        <v>1400</v>
      </c>
    </row>
    <row r="57" spans="1:6" s="311" customFormat="1" ht="12" customHeight="1" thickBot="1">
      <c r="A57" s="269" t="s">
        <v>851</v>
      </c>
      <c r="B57" s="291" t="s">
        <v>1154</v>
      </c>
      <c r="C57" s="301">
        <v>0</v>
      </c>
      <c r="D57" s="301">
        <v>0</v>
      </c>
      <c r="E57" s="284">
        <v>0</v>
      </c>
      <c r="F57" s="394" t="s">
        <v>1401</v>
      </c>
    </row>
    <row r="58" spans="1:6" s="311" customFormat="1" ht="12" customHeight="1">
      <c r="A58" s="264" t="s">
        <v>965</v>
      </c>
      <c r="B58" s="312" t="s">
        <v>1155</v>
      </c>
      <c r="C58" s="305">
        <v>0</v>
      </c>
      <c r="D58" s="305">
        <v>0</v>
      </c>
      <c r="E58" s="288">
        <v>0</v>
      </c>
      <c r="F58" s="394" t="s">
        <v>1402</v>
      </c>
    </row>
    <row r="59" spans="1:6" s="311" customFormat="1" ht="12" customHeight="1">
      <c r="A59" s="263" t="s">
        <v>966</v>
      </c>
      <c r="B59" s="313" t="s">
        <v>1156</v>
      </c>
      <c r="C59" s="305"/>
      <c r="D59" s="305"/>
      <c r="E59" s="288"/>
      <c r="F59" s="394" t="s">
        <v>1403</v>
      </c>
    </row>
    <row r="60" spans="1:6" s="311" customFormat="1" ht="12" customHeight="1">
      <c r="A60" s="263" t="s">
        <v>991</v>
      </c>
      <c r="B60" s="313" t="s">
        <v>1157</v>
      </c>
      <c r="C60" s="305"/>
      <c r="D60" s="305"/>
      <c r="E60" s="288"/>
      <c r="F60" s="394" t="s">
        <v>1404</v>
      </c>
    </row>
    <row r="61" spans="1:6" s="311" customFormat="1" ht="12" customHeight="1" thickBot="1">
      <c r="A61" s="265" t="s">
        <v>1158</v>
      </c>
      <c r="B61" s="314" t="s">
        <v>1159</v>
      </c>
      <c r="C61" s="305"/>
      <c r="D61" s="305"/>
      <c r="E61" s="288"/>
      <c r="F61" s="394" t="s">
        <v>1405</v>
      </c>
    </row>
    <row r="62" spans="1:6" s="311" customFormat="1" ht="12" customHeight="1" thickBot="1">
      <c r="A62" s="269" t="s">
        <v>852</v>
      </c>
      <c r="B62" s="270" t="s">
        <v>1160</v>
      </c>
      <c r="C62" s="307">
        <f>C57+C52+C46+C35+C28+C21+C14+C7</f>
        <v>92576</v>
      </c>
      <c r="D62" s="307">
        <f>D57+D52+D46+D35+D28+D21+D14+D7</f>
        <v>115069</v>
      </c>
      <c r="E62" s="1075">
        <f>E57+E52+E46+E35+E28+E21+E14+E7</f>
        <v>100802</v>
      </c>
      <c r="F62" s="394" t="s">
        <v>1406</v>
      </c>
    </row>
    <row r="63" spans="1:6" s="311" customFormat="1" ht="12" customHeight="1" thickBot="1">
      <c r="A63" s="324" t="s">
        <v>1161</v>
      </c>
      <c r="B63" s="291" t="s">
        <v>1162</v>
      </c>
      <c r="C63" s="301"/>
      <c r="D63" s="301"/>
      <c r="E63" s="284"/>
      <c r="F63" s="394" t="s">
        <v>1407</v>
      </c>
    </row>
    <row r="64" spans="1:6" s="311" customFormat="1" ht="12" customHeight="1">
      <c r="A64" s="264" t="s">
        <v>1163</v>
      </c>
      <c r="B64" s="312" t="s">
        <v>1164</v>
      </c>
      <c r="C64" s="305">
        <v>0</v>
      </c>
      <c r="D64" s="305">
        <v>0</v>
      </c>
      <c r="E64" s="288">
        <v>0</v>
      </c>
      <c r="F64" s="394" t="s">
        <v>1408</v>
      </c>
    </row>
    <row r="65" spans="1:6" s="311" customFormat="1" ht="12" customHeight="1">
      <c r="A65" s="263" t="s">
        <v>1165</v>
      </c>
      <c r="B65" s="313" t="s">
        <v>1166</v>
      </c>
      <c r="C65" s="305">
        <v>0</v>
      </c>
      <c r="D65" s="305">
        <v>0</v>
      </c>
      <c r="E65" s="288">
        <v>0</v>
      </c>
      <c r="F65" s="394" t="s">
        <v>1409</v>
      </c>
    </row>
    <row r="66" spans="1:6" s="311" customFormat="1" ht="12" customHeight="1" thickBot="1">
      <c r="A66" s="265" t="s">
        <v>1167</v>
      </c>
      <c r="B66" s="251" t="s">
        <v>1211</v>
      </c>
      <c r="C66" s="305"/>
      <c r="D66" s="305">
        <v>0</v>
      </c>
      <c r="E66" s="288">
        <v>0</v>
      </c>
      <c r="F66" s="394" t="s">
        <v>0</v>
      </c>
    </row>
    <row r="67" spans="1:6" s="311" customFormat="1" ht="12" customHeight="1" thickBot="1">
      <c r="A67" s="324" t="s">
        <v>1168</v>
      </c>
      <c r="B67" s="291" t="s">
        <v>1169</v>
      </c>
      <c r="C67" s="301"/>
      <c r="D67" s="301"/>
      <c r="E67" s="284"/>
      <c r="F67" s="394" t="s">
        <v>1</v>
      </c>
    </row>
    <row r="68" spans="1:6" s="311" customFormat="1" ht="13.5" customHeight="1">
      <c r="A68" s="264" t="s">
        <v>942</v>
      </c>
      <c r="B68" s="312" t="s">
        <v>1170</v>
      </c>
      <c r="C68" s="305">
        <v>0</v>
      </c>
      <c r="D68" s="305">
        <v>0</v>
      </c>
      <c r="E68" s="288">
        <v>0</v>
      </c>
      <c r="F68" s="394" t="s">
        <v>2</v>
      </c>
    </row>
    <row r="69" spans="1:6" s="311" customFormat="1" ht="12" customHeight="1">
      <c r="A69" s="263" t="s">
        <v>943</v>
      </c>
      <c r="B69" s="313" t="s">
        <v>1171</v>
      </c>
      <c r="C69" s="305">
        <v>0</v>
      </c>
      <c r="D69" s="305">
        <v>0</v>
      </c>
      <c r="E69" s="288">
        <v>0</v>
      </c>
      <c r="F69" s="394" t="s">
        <v>3</v>
      </c>
    </row>
    <row r="70" spans="1:6" s="311" customFormat="1" ht="12" customHeight="1">
      <c r="A70" s="263" t="s">
        <v>1172</v>
      </c>
      <c r="B70" s="313" t="s">
        <v>1173</v>
      </c>
      <c r="C70" s="305">
        <v>0</v>
      </c>
      <c r="D70" s="305">
        <v>0</v>
      </c>
      <c r="E70" s="288">
        <v>0</v>
      </c>
      <c r="F70" s="394" t="s">
        <v>4</v>
      </c>
    </row>
    <row r="71" spans="1:6" s="311" customFormat="1" ht="12" customHeight="1" thickBot="1">
      <c r="A71" s="265" t="s">
        <v>1174</v>
      </c>
      <c r="B71" s="314" t="s">
        <v>1175</v>
      </c>
      <c r="C71" s="305">
        <v>0</v>
      </c>
      <c r="D71" s="305">
        <v>0</v>
      </c>
      <c r="E71" s="288">
        <v>0</v>
      </c>
      <c r="F71" s="394" t="s">
        <v>5</v>
      </c>
    </row>
    <row r="72" spans="1:6" s="311" customFormat="1" ht="12" customHeight="1" thickBot="1">
      <c r="A72" s="324" t="s">
        <v>1176</v>
      </c>
      <c r="B72" s="291" t="s">
        <v>1177</v>
      </c>
      <c r="C72" s="301"/>
      <c r="D72" s="301">
        <f>SUM(D73:D74)</f>
        <v>12894</v>
      </c>
      <c r="E72" s="295">
        <f>SUM(E73:E74)</f>
        <v>12894</v>
      </c>
      <c r="F72" s="394" t="s">
        <v>6</v>
      </c>
    </row>
    <row r="73" spans="1:6" s="311" customFormat="1" ht="12" customHeight="1">
      <c r="A73" s="264" t="s">
        <v>1178</v>
      </c>
      <c r="B73" s="312" t="s">
        <v>1179</v>
      </c>
      <c r="C73" s="305"/>
      <c r="D73" s="305">
        <v>12894</v>
      </c>
      <c r="E73" s="288">
        <v>12894</v>
      </c>
      <c r="F73" s="394" t="s">
        <v>7</v>
      </c>
    </row>
    <row r="74" spans="1:6" s="311" customFormat="1" ht="12" customHeight="1" thickBot="1">
      <c r="A74" s="265" t="s">
        <v>1180</v>
      </c>
      <c r="B74" s="314" t="s">
        <v>1181</v>
      </c>
      <c r="C74" s="305"/>
      <c r="D74" s="305"/>
      <c r="E74" s="288"/>
      <c r="F74" s="394" t="s">
        <v>8</v>
      </c>
    </row>
    <row r="75" spans="1:6" s="311" customFormat="1" ht="12" customHeight="1" thickBot="1">
      <c r="A75" s="324" t="s">
        <v>1182</v>
      </c>
      <c r="B75" s="291" t="s">
        <v>1183</v>
      </c>
      <c r="C75" s="301"/>
      <c r="D75" s="301">
        <f>SUM(D76:D77)</f>
        <v>2194</v>
      </c>
      <c r="E75" s="295">
        <f>SUM(E76:E77)</f>
        <v>2194</v>
      </c>
      <c r="F75" s="394" t="s">
        <v>9</v>
      </c>
    </row>
    <row r="76" spans="1:6" s="311" customFormat="1" ht="12" customHeight="1">
      <c r="A76" s="264" t="s">
        <v>1184</v>
      </c>
      <c r="B76" s="312" t="s">
        <v>1185</v>
      </c>
      <c r="C76" s="305"/>
      <c r="D76" s="305">
        <v>2194</v>
      </c>
      <c r="E76" s="288">
        <v>2194</v>
      </c>
      <c r="F76" s="394" t="s">
        <v>10</v>
      </c>
    </row>
    <row r="77" spans="1:6" s="311" customFormat="1" ht="12" customHeight="1">
      <c r="A77" s="263" t="s">
        <v>1186</v>
      </c>
      <c r="B77" s="313" t="s">
        <v>1187</v>
      </c>
      <c r="C77" s="305"/>
      <c r="D77" s="305"/>
      <c r="E77" s="288"/>
      <c r="F77" s="394" t="s">
        <v>11</v>
      </c>
    </row>
    <row r="78" spans="1:6" s="311" customFormat="1" ht="12" customHeight="1" thickBot="1">
      <c r="A78" s="265" t="s">
        <v>1188</v>
      </c>
      <c r="B78" s="293" t="s">
        <v>1189</v>
      </c>
      <c r="C78" s="305"/>
      <c r="D78" s="305"/>
      <c r="E78" s="288"/>
      <c r="F78" s="394" t="s">
        <v>12</v>
      </c>
    </row>
    <row r="79" spans="1:6" s="311" customFormat="1" ht="12" customHeight="1" thickBot="1">
      <c r="A79" s="324" t="s">
        <v>1190</v>
      </c>
      <c r="B79" s="291" t="s">
        <v>1191</v>
      </c>
      <c r="C79" s="301"/>
      <c r="D79" s="301"/>
      <c r="E79" s="284"/>
      <c r="F79" s="394" t="s">
        <v>13</v>
      </c>
    </row>
    <row r="80" spans="1:6" s="311" customFormat="1" ht="12" customHeight="1">
      <c r="A80" s="315" t="s">
        <v>1192</v>
      </c>
      <c r="B80" s="312" t="s">
        <v>1193</v>
      </c>
      <c r="C80" s="305">
        <v>0</v>
      </c>
      <c r="D80" s="305">
        <v>0</v>
      </c>
      <c r="E80" s="288">
        <v>0</v>
      </c>
      <c r="F80" s="394" t="s">
        <v>14</v>
      </c>
    </row>
    <row r="81" spans="1:6" s="311" customFormat="1" ht="12" customHeight="1">
      <c r="A81" s="316" t="s">
        <v>1194</v>
      </c>
      <c r="B81" s="313" t="s">
        <v>1195</v>
      </c>
      <c r="C81" s="305">
        <v>0</v>
      </c>
      <c r="D81" s="305">
        <v>0</v>
      </c>
      <c r="E81" s="288">
        <v>0</v>
      </c>
      <c r="F81" s="394" t="s">
        <v>15</v>
      </c>
    </row>
    <row r="82" spans="1:6" s="311" customFormat="1" ht="12" customHeight="1">
      <c r="A82" s="316" t="s">
        <v>1196</v>
      </c>
      <c r="B82" s="313" t="s">
        <v>1197</v>
      </c>
      <c r="C82" s="305">
        <v>0</v>
      </c>
      <c r="D82" s="305">
        <v>0</v>
      </c>
      <c r="E82" s="288">
        <v>0</v>
      </c>
      <c r="F82" s="394" t="s">
        <v>16</v>
      </c>
    </row>
    <row r="83" spans="1:6" s="311" customFormat="1" ht="12" customHeight="1" thickBot="1">
      <c r="A83" s="325" t="s">
        <v>1198</v>
      </c>
      <c r="B83" s="293" t="s">
        <v>1199</v>
      </c>
      <c r="C83" s="305">
        <v>0</v>
      </c>
      <c r="D83" s="305">
        <v>0</v>
      </c>
      <c r="E83" s="288">
        <v>0</v>
      </c>
      <c r="F83" s="394" t="s">
        <v>17</v>
      </c>
    </row>
    <row r="84" spans="1:6" s="311" customFormat="1" ht="12" customHeight="1" thickBot="1">
      <c r="A84" s="324" t="s">
        <v>1200</v>
      </c>
      <c r="B84" s="291" t="s">
        <v>1201</v>
      </c>
      <c r="C84" s="327">
        <v>0</v>
      </c>
      <c r="D84" s="327">
        <v>0</v>
      </c>
      <c r="E84" s="328">
        <v>0</v>
      </c>
      <c r="F84" s="394" t="s">
        <v>18</v>
      </c>
    </row>
    <row r="85" spans="1:6" s="311" customFormat="1" ht="12" customHeight="1" thickBot="1">
      <c r="A85" s="324" t="s">
        <v>1202</v>
      </c>
      <c r="B85" s="249" t="s">
        <v>1203</v>
      </c>
      <c r="C85" s="307">
        <f>C63+C67+C72+C75+C79+C84</f>
        <v>0</v>
      </c>
      <c r="D85" s="307">
        <f>D63+D67+D72+D75+D79+D84</f>
        <v>15088</v>
      </c>
      <c r="E85" s="1075">
        <f>E63+E67+E72+E75+E79+E84</f>
        <v>15088</v>
      </c>
      <c r="F85" s="394" t="s">
        <v>19</v>
      </c>
    </row>
    <row r="86" spans="1:6" s="311" customFormat="1" ht="25.5" customHeight="1" thickBot="1">
      <c r="A86" s="326" t="s">
        <v>1204</v>
      </c>
      <c r="B86" s="252" t="s">
        <v>1205</v>
      </c>
      <c r="C86" s="307">
        <f>C85+C62</f>
        <v>92576</v>
      </c>
      <c r="D86" s="307">
        <f>D85+D62</f>
        <v>130157</v>
      </c>
      <c r="E86" s="307">
        <f>E85+E62</f>
        <v>115890</v>
      </c>
      <c r="F86" s="394" t="s">
        <v>20</v>
      </c>
    </row>
    <row r="87" spans="1:6" s="311" customFormat="1" ht="12" customHeight="1">
      <c r="A87" s="247"/>
      <c r="B87" s="247"/>
      <c r="C87" s="248"/>
      <c r="D87" s="248"/>
      <c r="E87" s="248"/>
      <c r="F87" s="394"/>
    </row>
    <row r="88" spans="1:6" ht="16.5" customHeight="1">
      <c r="A88" s="1161" t="s">
        <v>873</v>
      </c>
      <c r="B88" s="1161"/>
      <c r="C88" s="1161"/>
      <c r="D88" s="1161"/>
      <c r="E88" s="1161"/>
      <c r="F88" s="392"/>
    </row>
    <row r="89" spans="1:6" s="317" customFormat="1" ht="16.5" customHeight="1" thickBot="1">
      <c r="A89" s="38" t="s">
        <v>946</v>
      </c>
      <c r="B89" s="38"/>
      <c r="C89" s="278"/>
      <c r="D89" s="278"/>
      <c r="E89" s="278" t="s">
        <v>990</v>
      </c>
      <c r="F89" s="395"/>
    </row>
    <row r="90" spans="1:6" s="317" customFormat="1" ht="16.5" customHeight="1">
      <c r="A90" s="1167" t="s">
        <v>893</v>
      </c>
      <c r="B90" s="1164" t="s">
        <v>1011</v>
      </c>
      <c r="C90" s="1162" t="str">
        <f>+C4</f>
        <v>2015.év</v>
      </c>
      <c r="D90" s="1162"/>
      <c r="E90" s="1163"/>
      <c r="F90" s="395"/>
    </row>
    <row r="91" spans="1:6" ht="38.1" customHeight="1" thickBot="1">
      <c r="A91" s="1168"/>
      <c r="B91" s="1165"/>
      <c r="C91" s="39" t="s">
        <v>1012</v>
      </c>
      <c r="D91" s="39" t="s">
        <v>1017</v>
      </c>
      <c r="E91" s="40" t="s">
        <v>1018</v>
      </c>
      <c r="F91" s="392"/>
    </row>
    <row r="92" spans="1:6" s="310" customFormat="1" ht="12" customHeight="1" thickBot="1">
      <c r="A92" s="274" t="s">
        <v>1206</v>
      </c>
      <c r="B92" s="275" t="s">
        <v>1207</v>
      </c>
      <c r="C92" s="275" t="s">
        <v>1208</v>
      </c>
      <c r="D92" s="275" t="s">
        <v>1209</v>
      </c>
      <c r="E92" s="276" t="s">
        <v>1210</v>
      </c>
      <c r="F92" s="393"/>
    </row>
    <row r="93" spans="1:6" ht="12" customHeight="1" thickBot="1">
      <c r="A93" s="269" t="s">
        <v>844</v>
      </c>
      <c r="B93" s="272" t="s">
        <v>1212</v>
      </c>
      <c r="C93" s="301">
        <f>SUM(C94:C98)</f>
        <v>91690</v>
      </c>
      <c r="D93" s="301">
        <f>SUM(D94:D98)</f>
        <v>99614</v>
      </c>
      <c r="E93" s="295">
        <f>SUM(E94:E98)</f>
        <v>85766</v>
      </c>
      <c r="F93" s="392" t="s">
        <v>1351</v>
      </c>
    </row>
    <row r="94" spans="1:6" ht="12" customHeight="1">
      <c r="A94" s="266" t="s">
        <v>905</v>
      </c>
      <c r="B94" s="259" t="s">
        <v>874</v>
      </c>
      <c r="C94" s="89">
        <v>28300</v>
      </c>
      <c r="D94" s="89">
        <v>27510</v>
      </c>
      <c r="E94" s="255">
        <v>26565</v>
      </c>
      <c r="F94" s="392" t="s">
        <v>1352</v>
      </c>
    </row>
    <row r="95" spans="1:6" ht="12" customHeight="1">
      <c r="A95" s="263" t="s">
        <v>906</v>
      </c>
      <c r="B95" s="257" t="s">
        <v>967</v>
      </c>
      <c r="C95" s="302">
        <v>8504</v>
      </c>
      <c r="D95" s="302">
        <v>7865</v>
      </c>
      <c r="E95" s="285">
        <v>7238</v>
      </c>
      <c r="F95" s="392" t="s">
        <v>1353</v>
      </c>
    </row>
    <row r="96" spans="1:6" ht="12" customHeight="1">
      <c r="A96" s="263" t="s">
        <v>907</v>
      </c>
      <c r="B96" s="257" t="s">
        <v>934</v>
      </c>
      <c r="C96" s="304">
        <v>36785</v>
      </c>
      <c r="D96" s="304">
        <v>44040</v>
      </c>
      <c r="E96" s="287">
        <v>33985</v>
      </c>
      <c r="F96" s="392" t="s">
        <v>1354</v>
      </c>
    </row>
    <row r="97" spans="1:6" ht="12" customHeight="1">
      <c r="A97" s="263" t="s">
        <v>908</v>
      </c>
      <c r="B97" s="260" t="s">
        <v>968</v>
      </c>
      <c r="C97" s="304">
        <v>6332</v>
      </c>
      <c r="D97" s="304">
        <v>10053</v>
      </c>
      <c r="E97" s="287">
        <v>8082</v>
      </c>
      <c r="F97" s="392" t="s">
        <v>1355</v>
      </c>
    </row>
    <row r="98" spans="1:6" ht="12" customHeight="1">
      <c r="A98" s="263" t="s">
        <v>917</v>
      </c>
      <c r="B98" s="268" t="s">
        <v>969</v>
      </c>
      <c r="C98" s="304">
        <v>11769</v>
      </c>
      <c r="D98" s="304">
        <v>10146</v>
      </c>
      <c r="E98" s="287">
        <v>9896</v>
      </c>
      <c r="F98" s="392" t="s">
        <v>1356</v>
      </c>
    </row>
    <row r="99" spans="1:6" ht="12" customHeight="1">
      <c r="A99" s="263" t="s">
        <v>909</v>
      </c>
      <c r="B99" s="257" t="s">
        <v>1213</v>
      </c>
      <c r="C99" s="304">
        <v>0</v>
      </c>
      <c r="D99" s="304">
        <v>1975</v>
      </c>
      <c r="E99" s="287">
        <v>1975</v>
      </c>
      <c r="F99" s="392" t="s">
        <v>1357</v>
      </c>
    </row>
    <row r="100" spans="1:6" ht="12" customHeight="1">
      <c r="A100" s="263" t="s">
        <v>910</v>
      </c>
      <c r="B100" s="280" t="s">
        <v>1214</v>
      </c>
      <c r="C100" s="304">
        <v>0</v>
      </c>
      <c r="D100" s="304">
        <v>0</v>
      </c>
      <c r="E100" s="287">
        <v>0</v>
      </c>
      <c r="F100" s="392" t="s">
        <v>1358</v>
      </c>
    </row>
    <row r="101" spans="1:6" ht="12" customHeight="1">
      <c r="A101" s="263" t="s">
        <v>918</v>
      </c>
      <c r="B101" s="281" t="s">
        <v>1215</v>
      </c>
      <c r="C101" s="304">
        <v>0</v>
      </c>
      <c r="D101" s="304">
        <v>0</v>
      </c>
      <c r="E101" s="287">
        <v>0</v>
      </c>
      <c r="F101" s="392" t="s">
        <v>1359</v>
      </c>
    </row>
    <row r="102" spans="1:6" ht="12" customHeight="1">
      <c r="A102" s="263" t="s">
        <v>919</v>
      </c>
      <c r="B102" s="281" t="s">
        <v>1216</v>
      </c>
      <c r="C102" s="304">
        <v>0</v>
      </c>
      <c r="D102" s="304">
        <v>0</v>
      </c>
      <c r="E102" s="287">
        <v>0</v>
      </c>
      <c r="F102" s="392" t="s">
        <v>1360</v>
      </c>
    </row>
    <row r="103" spans="1:6" ht="12" customHeight="1">
      <c r="A103" s="263" t="s">
        <v>920</v>
      </c>
      <c r="B103" s="280" t="s">
        <v>1217</v>
      </c>
      <c r="C103" s="304">
        <v>0</v>
      </c>
      <c r="D103" s="304">
        <v>0</v>
      </c>
      <c r="E103" s="287">
        <v>0</v>
      </c>
      <c r="F103" s="392" t="s">
        <v>1361</v>
      </c>
    </row>
    <row r="104" spans="1:6" ht="12" customHeight="1">
      <c r="A104" s="263" t="s">
        <v>921</v>
      </c>
      <c r="B104" s="280" t="s">
        <v>1218</v>
      </c>
      <c r="C104" s="304">
        <v>0</v>
      </c>
      <c r="D104" s="304">
        <v>0</v>
      </c>
      <c r="E104" s="287">
        <v>0</v>
      </c>
      <c r="F104" s="392" t="s">
        <v>1362</v>
      </c>
    </row>
    <row r="105" spans="1:6" ht="12" customHeight="1">
      <c r="A105" s="263" t="s">
        <v>923</v>
      </c>
      <c r="B105" s="281" t="s">
        <v>1219</v>
      </c>
      <c r="C105" s="304">
        <v>0</v>
      </c>
      <c r="D105" s="304"/>
      <c r="E105" s="287"/>
      <c r="F105" s="392" t="s">
        <v>1363</v>
      </c>
    </row>
    <row r="106" spans="1:6" ht="12" customHeight="1">
      <c r="A106" s="262" t="s">
        <v>970</v>
      </c>
      <c r="B106" s="282" t="s">
        <v>1220</v>
      </c>
      <c r="C106" s="304">
        <v>0</v>
      </c>
      <c r="D106" s="304">
        <v>0</v>
      </c>
      <c r="E106" s="287">
        <v>0</v>
      </c>
      <c r="F106" s="392" t="s">
        <v>1364</v>
      </c>
    </row>
    <row r="107" spans="1:6" ht="12" customHeight="1">
      <c r="A107" s="263" t="s">
        <v>1221</v>
      </c>
      <c r="B107" s="282" t="s">
        <v>1222</v>
      </c>
      <c r="C107" s="304">
        <v>0</v>
      </c>
      <c r="D107" s="304">
        <v>0</v>
      </c>
      <c r="E107" s="287">
        <v>0</v>
      </c>
      <c r="F107" s="392" t="s">
        <v>1365</v>
      </c>
    </row>
    <row r="108" spans="1:6" ht="12" customHeight="1" thickBot="1">
      <c r="A108" s="267" t="s">
        <v>1223</v>
      </c>
      <c r="B108" s="283" t="s">
        <v>1224</v>
      </c>
      <c r="C108" s="90">
        <v>11769</v>
      </c>
      <c r="D108" s="90">
        <v>8171</v>
      </c>
      <c r="E108" s="250">
        <v>7921</v>
      </c>
      <c r="F108" s="392" t="s">
        <v>1366</v>
      </c>
    </row>
    <row r="109" spans="1:6" ht="12" customHeight="1" thickBot="1">
      <c r="A109" s="269" t="s">
        <v>845</v>
      </c>
      <c r="B109" s="272" t="s">
        <v>1225</v>
      </c>
      <c r="C109" s="301">
        <f>C114+C112+C110</f>
        <v>0</v>
      </c>
      <c r="D109" s="301">
        <f>D114+D112+D110</f>
        <v>2157</v>
      </c>
      <c r="E109" s="295">
        <f>E114+E112+E110</f>
        <v>1604</v>
      </c>
      <c r="F109" s="392" t="s">
        <v>1367</v>
      </c>
    </row>
    <row r="110" spans="1:6" ht="12" customHeight="1">
      <c r="A110" s="264" t="s">
        <v>911</v>
      </c>
      <c r="B110" s="257" t="s">
        <v>989</v>
      </c>
      <c r="C110" s="303">
        <v>0</v>
      </c>
      <c r="D110" s="303">
        <v>881</v>
      </c>
      <c r="E110" s="286">
        <v>1091</v>
      </c>
      <c r="F110" s="392" t="s">
        <v>1368</v>
      </c>
    </row>
    <row r="111" spans="1:6" ht="12" customHeight="1">
      <c r="A111" s="264" t="s">
        <v>912</v>
      </c>
      <c r="B111" s="261" t="s">
        <v>1226</v>
      </c>
      <c r="C111" s="303">
        <v>0</v>
      </c>
      <c r="D111" s="303">
        <v>0</v>
      </c>
      <c r="E111" s="286">
        <v>0</v>
      </c>
      <c r="F111" s="392" t="s">
        <v>1369</v>
      </c>
    </row>
    <row r="112" spans="1:6">
      <c r="A112" s="264" t="s">
        <v>913</v>
      </c>
      <c r="B112" s="261" t="s">
        <v>971</v>
      </c>
      <c r="C112" s="302"/>
      <c r="D112" s="302">
        <v>1276</v>
      </c>
      <c r="E112" s="285">
        <v>513</v>
      </c>
      <c r="F112" s="392" t="s">
        <v>1370</v>
      </c>
    </row>
    <row r="113" spans="1:6" ht="12" customHeight="1">
      <c r="A113" s="264" t="s">
        <v>914</v>
      </c>
      <c r="B113" s="261" t="s">
        <v>1227</v>
      </c>
      <c r="C113" s="302">
        <v>0</v>
      </c>
      <c r="D113" s="302">
        <v>0</v>
      </c>
      <c r="E113" s="285">
        <v>0</v>
      </c>
      <c r="F113" s="392" t="s">
        <v>1371</v>
      </c>
    </row>
    <row r="114" spans="1:6" ht="12" customHeight="1">
      <c r="A114" s="264" t="s">
        <v>915</v>
      </c>
      <c r="B114" s="293" t="s">
        <v>992</v>
      </c>
      <c r="C114" s="302"/>
      <c r="D114" s="302"/>
      <c r="E114" s="285"/>
      <c r="F114" s="392" t="s">
        <v>1372</v>
      </c>
    </row>
    <row r="115" spans="1:6" ht="21.75" customHeight="1">
      <c r="A115" s="264" t="s">
        <v>922</v>
      </c>
      <c r="B115" s="292" t="s">
        <v>1228</v>
      </c>
      <c r="C115" s="302">
        <v>0</v>
      </c>
      <c r="D115" s="302">
        <v>0</v>
      </c>
      <c r="E115" s="285">
        <v>0</v>
      </c>
      <c r="F115" s="392" t="s">
        <v>1373</v>
      </c>
    </row>
    <row r="116" spans="1:6" ht="24" customHeight="1">
      <c r="A116" s="264" t="s">
        <v>924</v>
      </c>
      <c r="B116" s="308" t="s">
        <v>1229</v>
      </c>
      <c r="C116" s="302">
        <v>0</v>
      </c>
      <c r="D116" s="302">
        <v>0</v>
      </c>
      <c r="E116" s="285">
        <v>0</v>
      </c>
      <c r="F116" s="392" t="s">
        <v>1374</v>
      </c>
    </row>
    <row r="117" spans="1:6" ht="12" customHeight="1">
      <c r="A117" s="264" t="s">
        <v>972</v>
      </c>
      <c r="B117" s="281" t="s">
        <v>1216</v>
      </c>
      <c r="C117" s="302">
        <v>0</v>
      </c>
      <c r="D117" s="302">
        <v>0</v>
      </c>
      <c r="E117" s="285">
        <v>0</v>
      </c>
      <c r="F117" s="392" t="s">
        <v>1375</v>
      </c>
    </row>
    <row r="118" spans="1:6" ht="12" customHeight="1">
      <c r="A118" s="264" t="s">
        <v>973</v>
      </c>
      <c r="B118" s="281" t="s">
        <v>1230</v>
      </c>
      <c r="C118" s="302">
        <v>0</v>
      </c>
      <c r="D118" s="302">
        <v>0</v>
      </c>
      <c r="E118" s="285">
        <v>0</v>
      </c>
      <c r="F118" s="392" t="s">
        <v>1376</v>
      </c>
    </row>
    <row r="119" spans="1:6" ht="12" customHeight="1">
      <c r="A119" s="264" t="s">
        <v>974</v>
      </c>
      <c r="B119" s="281" t="s">
        <v>1233</v>
      </c>
      <c r="C119" s="302">
        <v>0</v>
      </c>
      <c r="D119" s="302">
        <v>0</v>
      </c>
      <c r="E119" s="285">
        <v>0</v>
      </c>
      <c r="F119" s="392" t="s">
        <v>1377</v>
      </c>
    </row>
    <row r="120" spans="1:6" s="329" customFormat="1" ht="12" customHeight="1">
      <c r="A120" s="264" t="s">
        <v>1234</v>
      </c>
      <c r="B120" s="281" t="s">
        <v>1219</v>
      </c>
      <c r="C120" s="302"/>
      <c r="D120" s="302"/>
      <c r="E120" s="285"/>
      <c r="F120" s="392" t="s">
        <v>1378</v>
      </c>
    </row>
    <row r="121" spans="1:6" ht="12" customHeight="1">
      <c r="A121" s="264" t="s">
        <v>1235</v>
      </c>
      <c r="B121" s="281" t="s">
        <v>1236</v>
      </c>
      <c r="C121" s="302"/>
      <c r="D121" s="302"/>
      <c r="E121" s="285"/>
      <c r="F121" s="392" t="s">
        <v>1379</v>
      </c>
    </row>
    <row r="122" spans="1:6" ht="12" customHeight="1" thickBot="1">
      <c r="A122" s="262" t="s">
        <v>1237</v>
      </c>
      <c r="B122" s="281" t="s">
        <v>1238</v>
      </c>
      <c r="C122" s="304"/>
      <c r="D122" s="304"/>
      <c r="E122" s="287"/>
      <c r="F122" s="392" t="s">
        <v>1380</v>
      </c>
    </row>
    <row r="123" spans="1:6" ht="12" customHeight="1" thickBot="1">
      <c r="A123" s="269" t="s">
        <v>846</v>
      </c>
      <c r="B123" s="277" t="s">
        <v>1239</v>
      </c>
      <c r="C123" s="301"/>
      <c r="D123" s="301"/>
      <c r="E123" s="284"/>
      <c r="F123" s="392" t="s">
        <v>1381</v>
      </c>
    </row>
    <row r="124" spans="1:6" ht="12" customHeight="1">
      <c r="A124" s="264" t="s">
        <v>894</v>
      </c>
      <c r="B124" s="258" t="s">
        <v>881</v>
      </c>
      <c r="C124" s="303"/>
      <c r="D124" s="303"/>
      <c r="E124" s="286"/>
      <c r="F124" s="392" t="s">
        <v>1382</v>
      </c>
    </row>
    <row r="125" spans="1:6" ht="12" customHeight="1" thickBot="1">
      <c r="A125" s="265" t="s">
        <v>895</v>
      </c>
      <c r="B125" s="261" t="s">
        <v>882</v>
      </c>
      <c r="C125" s="304"/>
      <c r="D125" s="304"/>
      <c r="E125" s="287"/>
      <c r="F125" s="392" t="s">
        <v>1383</v>
      </c>
    </row>
    <row r="126" spans="1:6" ht="12" customHeight="1" thickBot="1">
      <c r="A126" s="269" t="s">
        <v>847</v>
      </c>
      <c r="B126" s="277" t="s">
        <v>1240</v>
      </c>
      <c r="C126" s="301">
        <f>C123+C109+C93</f>
        <v>91690</v>
      </c>
      <c r="D126" s="301">
        <f>D123+D109+D93</f>
        <v>101771</v>
      </c>
      <c r="E126" s="295">
        <f>E123+E109+E93</f>
        <v>87370</v>
      </c>
      <c r="F126" s="392" t="s">
        <v>1384</v>
      </c>
    </row>
    <row r="127" spans="1:6" ht="12" customHeight="1" thickBot="1">
      <c r="A127" s="269" t="s">
        <v>848</v>
      </c>
      <c r="B127" s="277" t="s">
        <v>1241</v>
      </c>
      <c r="C127" s="301"/>
      <c r="D127" s="301"/>
      <c r="E127" s="284"/>
      <c r="F127" s="392" t="s">
        <v>1385</v>
      </c>
    </row>
    <row r="128" spans="1:6" ht="12" customHeight="1">
      <c r="A128" s="264" t="s">
        <v>898</v>
      </c>
      <c r="B128" s="258" t="s">
        <v>1242</v>
      </c>
      <c r="C128" s="302"/>
      <c r="D128" s="302"/>
      <c r="E128" s="285"/>
      <c r="F128" s="392" t="s">
        <v>1386</v>
      </c>
    </row>
    <row r="129" spans="1:9" ht="12" customHeight="1">
      <c r="A129" s="264" t="s">
        <v>899</v>
      </c>
      <c r="B129" s="258" t="s">
        <v>1243</v>
      </c>
      <c r="C129" s="302"/>
      <c r="D129" s="302"/>
      <c r="E129" s="285"/>
      <c r="F129" s="392" t="s">
        <v>1387</v>
      </c>
    </row>
    <row r="130" spans="1:9" ht="12" customHeight="1" thickBot="1">
      <c r="A130" s="262" t="s">
        <v>900</v>
      </c>
      <c r="B130" s="256" t="s">
        <v>1244</v>
      </c>
      <c r="C130" s="302"/>
      <c r="D130" s="302"/>
      <c r="E130" s="285"/>
      <c r="F130" s="392" t="s">
        <v>1388</v>
      </c>
    </row>
    <row r="131" spans="1:9" ht="12" customHeight="1" thickBot="1">
      <c r="A131" s="269" t="s">
        <v>849</v>
      </c>
      <c r="B131" s="277" t="s">
        <v>1245</v>
      </c>
      <c r="C131" s="301"/>
      <c r="D131" s="301"/>
      <c r="E131" s="284"/>
      <c r="F131" s="392" t="s">
        <v>1389</v>
      </c>
    </row>
    <row r="132" spans="1:9" ht="12" customHeight="1">
      <c r="A132" s="264" t="s">
        <v>901</v>
      </c>
      <c r="B132" s="258" t="s">
        <v>1246</v>
      </c>
      <c r="C132" s="302"/>
      <c r="D132" s="302"/>
      <c r="E132" s="285"/>
      <c r="F132" s="392" t="s">
        <v>1390</v>
      </c>
    </row>
    <row r="133" spans="1:9" ht="12" customHeight="1">
      <c r="A133" s="264" t="s">
        <v>902</v>
      </c>
      <c r="B133" s="258" t="s">
        <v>1247</v>
      </c>
      <c r="C133" s="302">
        <v>0</v>
      </c>
      <c r="D133" s="302">
        <v>0</v>
      </c>
      <c r="E133" s="285">
        <v>0</v>
      </c>
      <c r="F133" s="392" t="s">
        <v>1391</v>
      </c>
    </row>
    <row r="134" spans="1:9" ht="12" customHeight="1">
      <c r="A134" s="264" t="s">
        <v>1141</v>
      </c>
      <c r="B134" s="258" t="s">
        <v>1248</v>
      </c>
      <c r="C134" s="302">
        <v>0</v>
      </c>
      <c r="D134" s="302">
        <v>0</v>
      </c>
      <c r="E134" s="285">
        <v>0</v>
      </c>
      <c r="F134" s="392" t="s">
        <v>1392</v>
      </c>
    </row>
    <row r="135" spans="1:9" ht="12" customHeight="1" thickBot="1">
      <c r="A135" s="262" t="s">
        <v>1143</v>
      </c>
      <c r="B135" s="256" t="s">
        <v>1249</v>
      </c>
      <c r="C135" s="302">
        <v>0</v>
      </c>
      <c r="D135" s="302">
        <v>0</v>
      </c>
      <c r="E135" s="285">
        <v>0</v>
      </c>
      <c r="F135" s="392" t="s">
        <v>1393</v>
      </c>
    </row>
    <row r="136" spans="1:9" ht="12" customHeight="1" thickBot="1">
      <c r="A136" s="269" t="s">
        <v>850</v>
      </c>
      <c r="B136" s="277" t="s">
        <v>1250</v>
      </c>
      <c r="C136" s="307"/>
      <c r="D136" s="307">
        <f>SUM(D137:D141)</f>
        <v>8758</v>
      </c>
      <c r="E136" s="1075">
        <f>SUM(E137:E141)</f>
        <v>7256</v>
      </c>
      <c r="F136" s="1076">
        <f>SUM(F137:F141)</f>
        <v>0</v>
      </c>
    </row>
    <row r="137" spans="1:9" ht="12" customHeight="1">
      <c r="A137" s="264" t="s">
        <v>903</v>
      </c>
      <c r="B137" s="258" t="s">
        <v>1251</v>
      </c>
      <c r="C137" s="302"/>
      <c r="D137" s="302">
        <v>0</v>
      </c>
      <c r="E137" s="285">
        <v>0</v>
      </c>
      <c r="F137" s="392" t="s">
        <v>1395</v>
      </c>
    </row>
    <row r="138" spans="1:9" ht="12" customHeight="1">
      <c r="A138" s="264" t="s">
        <v>904</v>
      </c>
      <c r="B138" s="258" t="s">
        <v>1252</v>
      </c>
      <c r="C138" s="302"/>
      <c r="D138" s="302">
        <v>250</v>
      </c>
      <c r="E138" s="285">
        <v>250</v>
      </c>
      <c r="F138" s="392" t="s">
        <v>1396</v>
      </c>
    </row>
    <row r="139" spans="1:9" ht="12" customHeight="1">
      <c r="A139" s="264" t="s">
        <v>1150</v>
      </c>
      <c r="B139" s="258" t="s">
        <v>1253</v>
      </c>
      <c r="C139" s="302"/>
      <c r="D139" s="302">
        <v>0</v>
      </c>
      <c r="E139" s="285">
        <v>0</v>
      </c>
      <c r="F139" s="392" t="s">
        <v>1397</v>
      </c>
    </row>
    <row r="140" spans="1:9" ht="12" customHeight="1">
      <c r="A140" s="264" t="s">
        <v>1152</v>
      </c>
      <c r="B140" s="256" t="s">
        <v>155</v>
      </c>
      <c r="C140" s="302"/>
      <c r="D140" s="302">
        <v>8508</v>
      </c>
      <c r="E140" s="285">
        <v>7006</v>
      </c>
      <c r="F140" s="392"/>
    </row>
    <row r="141" spans="1:9" ht="12" customHeight="1" thickBot="1">
      <c r="A141" s="264" t="s">
        <v>154</v>
      </c>
      <c r="B141" s="256" t="s">
        <v>1254</v>
      </c>
      <c r="C141" s="302"/>
      <c r="D141" s="302">
        <v>0</v>
      </c>
      <c r="E141" s="285">
        <v>0</v>
      </c>
      <c r="F141" s="392" t="s">
        <v>1398</v>
      </c>
    </row>
    <row r="142" spans="1:9" ht="15" customHeight="1" thickBot="1">
      <c r="A142" s="269" t="s">
        <v>851</v>
      </c>
      <c r="B142" s="277" t="s">
        <v>1255</v>
      </c>
      <c r="C142" s="91"/>
      <c r="D142" s="91"/>
      <c r="E142" s="254"/>
      <c r="F142" s="392" t="s">
        <v>1399</v>
      </c>
      <c r="G142" s="318"/>
      <c r="H142" s="318"/>
      <c r="I142" s="318"/>
    </row>
    <row r="143" spans="1:9" s="311" customFormat="1" ht="12.95" customHeight="1">
      <c r="A143" s="264" t="s">
        <v>965</v>
      </c>
      <c r="B143" s="258" t="s">
        <v>1256</v>
      </c>
      <c r="C143" s="302">
        <v>0</v>
      </c>
      <c r="D143" s="302">
        <v>0</v>
      </c>
      <c r="E143" s="285">
        <v>0</v>
      </c>
      <c r="F143" s="392" t="s">
        <v>1400</v>
      </c>
    </row>
    <row r="144" spans="1:9" ht="12.75" customHeight="1">
      <c r="A144" s="264" t="s">
        <v>966</v>
      </c>
      <c r="B144" s="258" t="s">
        <v>1257</v>
      </c>
      <c r="C144" s="302">
        <v>0</v>
      </c>
      <c r="D144" s="302">
        <v>0</v>
      </c>
      <c r="E144" s="285">
        <v>0</v>
      </c>
      <c r="F144" s="392" t="s">
        <v>1401</v>
      </c>
    </row>
    <row r="145" spans="1:6" ht="12.75" customHeight="1">
      <c r="A145" s="264" t="s">
        <v>991</v>
      </c>
      <c r="B145" s="258" t="s">
        <v>1258</v>
      </c>
      <c r="C145" s="302">
        <v>0</v>
      </c>
      <c r="D145" s="302">
        <v>0</v>
      </c>
      <c r="E145" s="285">
        <v>0</v>
      </c>
      <c r="F145" s="392" t="s">
        <v>1402</v>
      </c>
    </row>
    <row r="146" spans="1:6" ht="12.75" customHeight="1" thickBot="1">
      <c r="A146" s="264" t="s">
        <v>1158</v>
      </c>
      <c r="B146" s="258" t="s">
        <v>1259</v>
      </c>
      <c r="C146" s="302">
        <v>0</v>
      </c>
      <c r="D146" s="302">
        <v>0</v>
      </c>
      <c r="E146" s="285">
        <v>0</v>
      </c>
      <c r="F146" s="392" t="s">
        <v>1403</v>
      </c>
    </row>
    <row r="147" spans="1:6" ht="16.5" thickBot="1">
      <c r="A147" s="269" t="s">
        <v>852</v>
      </c>
      <c r="B147" s="277" t="s">
        <v>1260</v>
      </c>
      <c r="C147" s="253">
        <f>C142+C136+C131+C127</f>
        <v>0</v>
      </c>
      <c r="D147" s="253">
        <f>D142+D136+D131+D127</f>
        <v>8758</v>
      </c>
      <c r="E147" s="690">
        <f>E142+E136+E131+E127</f>
        <v>7256</v>
      </c>
      <c r="F147" s="392" t="s">
        <v>1404</v>
      </c>
    </row>
    <row r="148" spans="1:6" ht="16.5" thickBot="1">
      <c r="A148" s="294" t="s">
        <v>853</v>
      </c>
      <c r="B148" s="297" t="s">
        <v>1261</v>
      </c>
      <c r="C148" s="253">
        <f>C147+C126</f>
        <v>91690</v>
      </c>
      <c r="D148" s="253">
        <f>D147+D126</f>
        <v>110529</v>
      </c>
      <c r="E148" s="253">
        <f>E147+E126</f>
        <v>94626</v>
      </c>
      <c r="F148" s="392" t="s">
        <v>1405</v>
      </c>
    </row>
    <row r="150" spans="1:6" ht="18.75" customHeight="1">
      <c r="A150" s="1166" t="s">
        <v>1262</v>
      </c>
      <c r="B150" s="1166"/>
      <c r="C150" s="1166"/>
      <c r="D150" s="1166"/>
      <c r="E150" s="1166"/>
    </row>
    <row r="151" spans="1:6" ht="13.5" customHeight="1" thickBot="1">
      <c r="A151" s="279" t="s">
        <v>947</v>
      </c>
      <c r="B151" s="279"/>
      <c r="C151" s="309"/>
      <c r="E151" s="296" t="s">
        <v>990</v>
      </c>
    </row>
    <row r="152" spans="1:6" ht="21.75" thickBot="1">
      <c r="A152" s="269">
        <v>1</v>
      </c>
      <c r="B152" s="272" t="s">
        <v>1263</v>
      </c>
      <c r="C152" s="295">
        <f>C62-C126</f>
        <v>886</v>
      </c>
      <c r="D152" s="295">
        <f>D62-D126</f>
        <v>13298</v>
      </c>
      <c r="E152" s="295">
        <f>E62-E126</f>
        <v>13432</v>
      </c>
    </row>
    <row r="153" spans="1:6" ht="21.75" thickBot="1">
      <c r="A153" s="269" t="s">
        <v>845</v>
      </c>
      <c r="B153" s="272" t="s">
        <v>1264</v>
      </c>
      <c r="C153" s="295">
        <f>+C85-C147</f>
        <v>0</v>
      </c>
      <c r="D153" s="295">
        <f>+D85-D147</f>
        <v>6330</v>
      </c>
      <c r="E153" s="295">
        <f>+E85-E147</f>
        <v>7832</v>
      </c>
    </row>
    <row r="154" spans="1:6" ht="7.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ht="12.75" customHeight="1"/>
    <row r="163" spans="3:6" s="298" customFormat="1" ht="12.75" customHeight="1">
      <c r="C163" s="299"/>
      <c r="D163" s="299"/>
      <c r="E163" s="299"/>
      <c r="F163" s="309"/>
    </row>
  </sheetData>
  <mergeCells count="10">
    <mergeCell ref="A1:F1"/>
    <mergeCell ref="A2:E2"/>
    <mergeCell ref="B90:B91"/>
    <mergeCell ref="A150:E150"/>
    <mergeCell ref="A90:A91"/>
    <mergeCell ref="C90:E90"/>
    <mergeCell ref="C4:E4"/>
    <mergeCell ref="B4:B5"/>
    <mergeCell ref="A4:A5"/>
    <mergeCell ref="A88:E88"/>
  </mergeCells>
  <phoneticPr fontId="0" type="noConversion"/>
  <printOptions horizontalCentered="1"/>
  <pageMargins left="0.78740157480314965" right="0.78740157480314965" top="0.74803149606299213" bottom="0.43307086614173229" header="0.15748031496062992" footer="0.27559055118110237"/>
  <pageSetup paperSize="9" scale="65" orientation="portrait" horizontalDpi="300" verticalDpi="300" r:id="rId1"/>
  <headerFooter alignWithMargins="0">
    <oddHeader>&amp;C&amp;"Times New Roman CE,Félkövér"&amp;12
Jászboldogháza Községi Önkormányzat
2015. ÉVI ZÁRSZÁMADÁS
KÖTELEZŐ FELADATAINAK MÉRLEGE 
&amp;R&amp;"Times New Roman CE,Félkövér dőlt"&amp;11 1.2. melléklet az 5/2016. (V.10.) önkormányzati rendelethez</oddHeader>
  </headerFooter>
  <rowBreaks count="1" manualBreakCount="1">
    <brk id="8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162"/>
  <sheetViews>
    <sheetView zoomScale="130" zoomScaleNormal="130" zoomScaleSheetLayoutView="100" workbookViewId="0">
      <selection activeCell="B4" sqref="B4:B5"/>
    </sheetView>
  </sheetViews>
  <sheetFormatPr defaultRowHeight="15.75"/>
  <cols>
    <col min="1" max="1" width="9.5" style="298" customWidth="1"/>
    <col min="2" max="2" width="60.83203125" style="298" customWidth="1"/>
    <col min="3" max="5" width="15.83203125" style="299" customWidth="1"/>
    <col min="6" max="6" width="9.33203125" style="309" hidden="1" customWidth="1"/>
    <col min="7" max="16384" width="9.33203125" style="309"/>
  </cols>
  <sheetData>
    <row r="1" spans="1:6">
      <c r="A1" s="1171"/>
      <c r="B1" s="1172"/>
      <c r="C1" s="1172"/>
      <c r="D1" s="1172"/>
      <c r="E1" s="1172"/>
      <c r="F1" s="1172"/>
    </row>
    <row r="2" spans="1:6" ht="15.95" customHeight="1">
      <c r="A2" s="1161" t="s">
        <v>841</v>
      </c>
      <c r="B2" s="1161"/>
      <c r="C2" s="1161"/>
      <c r="D2" s="1161"/>
      <c r="E2" s="1161"/>
    </row>
    <row r="3" spans="1:6" ht="15.95" customHeight="1" thickBot="1">
      <c r="A3" s="37" t="s">
        <v>945</v>
      </c>
      <c r="B3" s="37"/>
      <c r="C3" s="296"/>
      <c r="D3" s="296"/>
      <c r="E3" s="296" t="s">
        <v>990</v>
      </c>
    </row>
    <row r="4" spans="1:6" ht="15.95" customHeight="1">
      <c r="A4" s="1167" t="s">
        <v>893</v>
      </c>
      <c r="B4" s="1164" t="s">
        <v>843</v>
      </c>
      <c r="C4" s="1162" t="str">
        <f>+'1.1.sz.mell.'!C3:E3</f>
        <v>2015.év</v>
      </c>
      <c r="D4" s="1162"/>
      <c r="E4" s="1163"/>
      <c r="F4" s="392"/>
    </row>
    <row r="5" spans="1:6" ht="38.1" customHeight="1" thickBot="1">
      <c r="A5" s="1168"/>
      <c r="B5" s="1165"/>
      <c r="C5" s="39" t="s">
        <v>1012</v>
      </c>
      <c r="D5" s="39" t="s">
        <v>1017</v>
      </c>
      <c r="E5" s="40" t="s">
        <v>1018</v>
      </c>
      <c r="F5" s="392"/>
    </row>
    <row r="6" spans="1:6" s="310" customFormat="1" ht="12" customHeight="1" thickBot="1">
      <c r="A6" s="274" t="s">
        <v>1206</v>
      </c>
      <c r="B6" s="275" t="s">
        <v>1207</v>
      </c>
      <c r="C6" s="275" t="s">
        <v>1208</v>
      </c>
      <c r="D6" s="275" t="s">
        <v>1209</v>
      </c>
      <c r="E6" s="322" t="s">
        <v>1210</v>
      </c>
      <c r="F6" s="393"/>
    </row>
    <row r="7" spans="1:6" s="311" customFormat="1" ht="12" customHeight="1" thickBot="1">
      <c r="A7" s="269" t="s">
        <v>844</v>
      </c>
      <c r="B7" s="270" t="s">
        <v>1090</v>
      </c>
      <c r="C7" s="301">
        <v>0</v>
      </c>
      <c r="D7" s="301">
        <v>0</v>
      </c>
      <c r="E7" s="284">
        <v>0</v>
      </c>
      <c r="F7" s="394" t="s">
        <v>1351</v>
      </c>
    </row>
    <row r="8" spans="1:6" s="311" customFormat="1" ht="12" customHeight="1">
      <c r="A8" s="264" t="s">
        <v>905</v>
      </c>
      <c r="B8" s="312" t="s">
        <v>1091</v>
      </c>
      <c r="C8" s="303"/>
      <c r="D8" s="303"/>
      <c r="E8" s="286"/>
      <c r="F8" s="394" t="s">
        <v>1352</v>
      </c>
    </row>
    <row r="9" spans="1:6" s="311" customFormat="1" ht="12" customHeight="1">
      <c r="A9" s="263" t="s">
        <v>906</v>
      </c>
      <c r="B9" s="313" t="s">
        <v>1092</v>
      </c>
      <c r="C9" s="302"/>
      <c r="D9" s="302"/>
      <c r="E9" s="285"/>
      <c r="F9" s="394" t="s">
        <v>1353</v>
      </c>
    </row>
    <row r="10" spans="1:6" s="311" customFormat="1" ht="12" customHeight="1">
      <c r="A10" s="263" t="s">
        <v>907</v>
      </c>
      <c r="B10" s="313" t="s">
        <v>1093</v>
      </c>
      <c r="C10" s="302"/>
      <c r="D10" s="302"/>
      <c r="E10" s="285"/>
      <c r="F10" s="394" t="s">
        <v>1354</v>
      </c>
    </row>
    <row r="11" spans="1:6" s="311" customFormat="1" ht="12" customHeight="1">
      <c r="A11" s="263" t="s">
        <v>908</v>
      </c>
      <c r="B11" s="313" t="s">
        <v>1094</v>
      </c>
      <c r="C11" s="302"/>
      <c r="D11" s="302"/>
      <c r="E11" s="285"/>
      <c r="F11" s="394" t="s">
        <v>1355</v>
      </c>
    </row>
    <row r="12" spans="1:6" s="311" customFormat="1" ht="12" customHeight="1">
      <c r="A12" s="263" t="s">
        <v>941</v>
      </c>
      <c r="B12" s="313" t="s">
        <v>1095</v>
      </c>
      <c r="C12" s="302"/>
      <c r="D12" s="302"/>
      <c r="E12" s="285"/>
      <c r="F12" s="394" t="s">
        <v>1356</v>
      </c>
    </row>
    <row r="13" spans="1:6" s="311" customFormat="1" ht="12" customHeight="1" thickBot="1">
      <c r="A13" s="265" t="s">
        <v>909</v>
      </c>
      <c r="B13" s="314" t="s">
        <v>1096</v>
      </c>
      <c r="C13" s="304"/>
      <c r="D13" s="304"/>
      <c r="E13" s="287"/>
      <c r="F13" s="394" t="s">
        <v>1357</v>
      </c>
    </row>
    <row r="14" spans="1:6" s="311" customFormat="1" ht="22.5" customHeight="1" thickBot="1">
      <c r="A14" s="269" t="s">
        <v>845</v>
      </c>
      <c r="B14" s="291" t="s">
        <v>1097</v>
      </c>
      <c r="C14" s="301">
        <f>SUM(C15:C20)</f>
        <v>80947</v>
      </c>
      <c r="D14" s="301">
        <f>SUM(D15:D20)</f>
        <v>63369</v>
      </c>
      <c r="E14" s="295">
        <f>SUM(E15:E20)</f>
        <v>63069</v>
      </c>
      <c r="F14" s="394" t="s">
        <v>1358</v>
      </c>
    </row>
    <row r="15" spans="1:6" s="311" customFormat="1" ht="12" customHeight="1">
      <c r="A15" s="264" t="s">
        <v>911</v>
      </c>
      <c r="B15" s="312" t="s">
        <v>1098</v>
      </c>
      <c r="C15" s="303">
        <v>0</v>
      </c>
      <c r="D15" s="303">
        <v>0</v>
      </c>
      <c r="E15" s="286">
        <v>0</v>
      </c>
      <c r="F15" s="394" t="s">
        <v>1359</v>
      </c>
    </row>
    <row r="16" spans="1:6" s="311" customFormat="1" ht="12" customHeight="1">
      <c r="A16" s="263" t="s">
        <v>912</v>
      </c>
      <c r="B16" s="313" t="s">
        <v>1099</v>
      </c>
      <c r="C16" s="302">
        <v>0</v>
      </c>
      <c r="D16" s="302">
        <v>0</v>
      </c>
      <c r="E16" s="285">
        <v>0</v>
      </c>
      <c r="F16" s="394" t="s">
        <v>1360</v>
      </c>
    </row>
    <row r="17" spans="1:6" s="311" customFormat="1" ht="12" customHeight="1">
      <c r="A17" s="263" t="s">
        <v>913</v>
      </c>
      <c r="B17" s="313" t="s">
        <v>1100</v>
      </c>
      <c r="C17" s="302">
        <v>0</v>
      </c>
      <c r="D17" s="302">
        <v>0</v>
      </c>
      <c r="E17" s="285">
        <v>0</v>
      </c>
      <c r="F17" s="394" t="s">
        <v>1361</v>
      </c>
    </row>
    <row r="18" spans="1:6" s="311" customFormat="1" ht="12" customHeight="1">
      <c r="A18" s="263" t="s">
        <v>914</v>
      </c>
      <c r="B18" s="313" t="s">
        <v>1102</v>
      </c>
      <c r="C18" s="302">
        <v>0</v>
      </c>
      <c r="D18" s="302">
        <v>0</v>
      </c>
      <c r="E18" s="285">
        <v>0</v>
      </c>
      <c r="F18" s="394" t="s">
        <v>1362</v>
      </c>
    </row>
    <row r="19" spans="1:6" s="311" customFormat="1" ht="12" customHeight="1">
      <c r="A19" s="263" t="s">
        <v>915</v>
      </c>
      <c r="B19" s="313" t="s">
        <v>1103</v>
      </c>
      <c r="C19" s="302">
        <v>80947</v>
      </c>
      <c r="D19" s="302">
        <v>63369</v>
      </c>
      <c r="E19" s="285">
        <v>63069</v>
      </c>
      <c r="F19" s="394" t="s">
        <v>1363</v>
      </c>
    </row>
    <row r="20" spans="1:6" s="311" customFormat="1" ht="12" customHeight="1" thickBot="1">
      <c r="A20" s="265" t="s">
        <v>922</v>
      </c>
      <c r="B20" s="314" t="s">
        <v>1104</v>
      </c>
      <c r="C20" s="304">
        <v>0</v>
      </c>
      <c r="D20" s="304">
        <v>0</v>
      </c>
      <c r="E20" s="287">
        <v>0</v>
      </c>
      <c r="F20" s="394" t="s">
        <v>1364</v>
      </c>
    </row>
    <row r="21" spans="1:6" s="311" customFormat="1" ht="21" customHeight="1" thickBot="1">
      <c r="A21" s="269" t="s">
        <v>846</v>
      </c>
      <c r="B21" s="270" t="s">
        <v>1105</v>
      </c>
      <c r="C21" s="301">
        <v>0</v>
      </c>
      <c r="D21" s="301">
        <v>0</v>
      </c>
      <c r="E21" s="284">
        <v>0</v>
      </c>
      <c r="F21" s="394" t="s">
        <v>1365</v>
      </c>
    </row>
    <row r="22" spans="1:6" s="311" customFormat="1" ht="12" customHeight="1">
      <c r="A22" s="264" t="s">
        <v>894</v>
      </c>
      <c r="B22" s="312" t="s">
        <v>1106</v>
      </c>
      <c r="C22" s="303">
        <v>0</v>
      </c>
      <c r="D22" s="303">
        <v>0</v>
      </c>
      <c r="E22" s="286">
        <v>0</v>
      </c>
      <c r="F22" s="394" t="s">
        <v>1366</v>
      </c>
    </row>
    <row r="23" spans="1:6" s="311" customFormat="1" ht="12" customHeight="1">
      <c r="A23" s="263" t="s">
        <v>895</v>
      </c>
      <c r="B23" s="313" t="s">
        <v>1107</v>
      </c>
      <c r="C23" s="302">
        <v>0</v>
      </c>
      <c r="D23" s="302">
        <v>0</v>
      </c>
      <c r="E23" s="285">
        <v>0</v>
      </c>
      <c r="F23" s="394" t="s">
        <v>1367</v>
      </c>
    </row>
    <row r="24" spans="1:6" s="311" customFormat="1" ht="12" customHeight="1">
      <c r="A24" s="263" t="s">
        <v>896</v>
      </c>
      <c r="B24" s="313" t="s">
        <v>1108</v>
      </c>
      <c r="C24" s="302">
        <v>0</v>
      </c>
      <c r="D24" s="302">
        <v>0</v>
      </c>
      <c r="E24" s="285">
        <v>0</v>
      </c>
      <c r="F24" s="394" t="s">
        <v>1368</v>
      </c>
    </row>
    <row r="25" spans="1:6" s="311" customFormat="1" ht="12" customHeight="1">
      <c r="A25" s="263" t="s">
        <v>897</v>
      </c>
      <c r="B25" s="313" t="s">
        <v>1109</v>
      </c>
      <c r="C25" s="302">
        <v>0</v>
      </c>
      <c r="D25" s="302">
        <v>0</v>
      </c>
      <c r="E25" s="285">
        <v>0</v>
      </c>
      <c r="F25" s="394" t="s">
        <v>1369</v>
      </c>
    </row>
    <row r="26" spans="1:6" s="311" customFormat="1" ht="12" customHeight="1">
      <c r="A26" s="263" t="s">
        <v>955</v>
      </c>
      <c r="B26" s="313" t="s">
        <v>1110</v>
      </c>
      <c r="C26" s="302">
        <v>0</v>
      </c>
      <c r="D26" s="302">
        <v>0</v>
      </c>
      <c r="E26" s="285"/>
      <c r="F26" s="394" t="s">
        <v>1370</v>
      </c>
    </row>
    <row r="27" spans="1:6" s="311" customFormat="1" ht="12" customHeight="1" thickBot="1">
      <c r="A27" s="265" t="s">
        <v>956</v>
      </c>
      <c r="B27" s="314" t="s">
        <v>1111</v>
      </c>
      <c r="C27" s="304">
        <v>0</v>
      </c>
      <c r="D27" s="304">
        <v>0</v>
      </c>
      <c r="E27" s="287"/>
      <c r="F27" s="394" t="s">
        <v>1371</v>
      </c>
    </row>
    <row r="28" spans="1:6" s="311" customFormat="1" ht="12" customHeight="1" thickBot="1">
      <c r="A28" s="269" t="s">
        <v>957</v>
      </c>
      <c r="B28" s="270" t="s">
        <v>1112</v>
      </c>
      <c r="C28" s="307"/>
      <c r="D28" s="307"/>
      <c r="E28" s="319"/>
      <c r="F28" s="394" t="s">
        <v>1372</v>
      </c>
    </row>
    <row r="29" spans="1:6" s="311" customFormat="1" ht="12" customHeight="1">
      <c r="A29" s="264" t="s">
        <v>1113</v>
      </c>
      <c r="B29" s="312" t="s">
        <v>1114</v>
      </c>
      <c r="C29" s="321"/>
      <c r="D29" s="321"/>
      <c r="E29" s="320"/>
      <c r="F29" s="394" t="s">
        <v>1373</v>
      </c>
    </row>
    <row r="30" spans="1:6" s="311" customFormat="1" ht="12" customHeight="1">
      <c r="A30" s="263" t="s">
        <v>1115</v>
      </c>
      <c r="B30" s="313" t="s">
        <v>1116</v>
      </c>
      <c r="C30" s="302"/>
      <c r="D30" s="302"/>
      <c r="E30" s="285"/>
      <c r="F30" s="394" t="s">
        <v>1374</v>
      </c>
    </row>
    <row r="31" spans="1:6" s="311" customFormat="1" ht="12" customHeight="1">
      <c r="A31" s="263" t="s">
        <v>1117</v>
      </c>
      <c r="B31" s="313" t="s">
        <v>1118</v>
      </c>
      <c r="C31" s="302"/>
      <c r="D31" s="302"/>
      <c r="E31" s="285"/>
      <c r="F31" s="394" t="s">
        <v>1375</v>
      </c>
    </row>
    <row r="32" spans="1:6" s="311" customFormat="1" ht="12" customHeight="1">
      <c r="A32" s="263" t="s">
        <v>1119</v>
      </c>
      <c r="B32" s="313" t="s">
        <v>1120</v>
      </c>
      <c r="C32" s="302"/>
      <c r="D32" s="302"/>
      <c r="E32" s="285"/>
      <c r="F32" s="394" t="s">
        <v>1376</v>
      </c>
    </row>
    <row r="33" spans="1:6" s="311" customFormat="1" ht="12" customHeight="1">
      <c r="A33" s="263" t="s">
        <v>1121</v>
      </c>
      <c r="B33" s="313" t="s">
        <v>1122</v>
      </c>
      <c r="C33" s="302"/>
      <c r="D33" s="302"/>
      <c r="E33" s="285"/>
      <c r="F33" s="394" t="s">
        <v>1377</v>
      </c>
    </row>
    <row r="34" spans="1:6" s="311" customFormat="1" ht="12" customHeight="1" thickBot="1">
      <c r="A34" s="265" t="s">
        <v>1123</v>
      </c>
      <c r="B34" s="314" t="s">
        <v>1124</v>
      </c>
      <c r="C34" s="304"/>
      <c r="D34" s="304"/>
      <c r="E34" s="287"/>
      <c r="F34" s="394" t="s">
        <v>1378</v>
      </c>
    </row>
    <row r="35" spans="1:6" s="311" customFormat="1" ht="12" customHeight="1" thickBot="1">
      <c r="A35" s="269" t="s">
        <v>848</v>
      </c>
      <c r="B35" s="270" t="s">
        <v>1125</v>
      </c>
      <c r="C35" s="301">
        <f>SUM(C36:C45)</f>
        <v>6792</v>
      </c>
      <c r="D35" s="301">
        <f>SUM(D36:D45)</f>
        <v>12489</v>
      </c>
      <c r="E35" s="295">
        <f>SUM(E36:E45)</f>
        <v>11455</v>
      </c>
      <c r="F35" s="394" t="s">
        <v>1379</v>
      </c>
    </row>
    <row r="36" spans="1:6" s="311" customFormat="1" ht="12" customHeight="1">
      <c r="A36" s="264" t="s">
        <v>898</v>
      </c>
      <c r="B36" s="312" t="s">
        <v>1126</v>
      </c>
      <c r="C36" s="303"/>
      <c r="D36" s="303"/>
      <c r="E36" s="286"/>
      <c r="F36" s="394" t="s">
        <v>1380</v>
      </c>
    </row>
    <row r="37" spans="1:6" s="311" customFormat="1" ht="12" customHeight="1">
      <c r="A37" s="263" t="s">
        <v>899</v>
      </c>
      <c r="B37" s="313" t="s">
        <v>1127</v>
      </c>
      <c r="C37" s="302">
        <v>573</v>
      </c>
      <c r="D37" s="302">
        <v>6189</v>
      </c>
      <c r="E37" s="285">
        <v>6484</v>
      </c>
      <c r="F37" s="394" t="s">
        <v>1381</v>
      </c>
    </row>
    <row r="38" spans="1:6" s="311" customFormat="1" ht="12" customHeight="1">
      <c r="A38" s="263" t="s">
        <v>900</v>
      </c>
      <c r="B38" s="313" t="s">
        <v>1128</v>
      </c>
      <c r="C38" s="302">
        <v>1100</v>
      </c>
      <c r="D38" s="302">
        <v>1571</v>
      </c>
      <c r="E38" s="285">
        <v>999</v>
      </c>
      <c r="F38" s="394" t="s">
        <v>1382</v>
      </c>
    </row>
    <row r="39" spans="1:6" s="311" customFormat="1" ht="12" customHeight="1">
      <c r="A39" s="263" t="s">
        <v>959</v>
      </c>
      <c r="B39" s="313" t="s">
        <v>1129</v>
      </c>
      <c r="C39" s="302">
        <v>3716</v>
      </c>
      <c r="D39" s="302">
        <v>2400</v>
      </c>
      <c r="E39" s="285">
        <v>2400</v>
      </c>
      <c r="F39" s="394" t="s">
        <v>1383</v>
      </c>
    </row>
    <row r="40" spans="1:6" s="311" customFormat="1" ht="12" customHeight="1">
      <c r="A40" s="263" t="s">
        <v>960</v>
      </c>
      <c r="B40" s="313" t="s">
        <v>1130</v>
      </c>
      <c r="C40" s="302"/>
      <c r="D40" s="302"/>
      <c r="E40" s="285">
        <v>-40</v>
      </c>
      <c r="F40" s="394" t="s">
        <v>1384</v>
      </c>
    </row>
    <row r="41" spans="1:6" s="311" customFormat="1" ht="12" customHeight="1">
      <c r="A41" s="263" t="s">
        <v>961</v>
      </c>
      <c r="B41" s="313" t="s">
        <v>1131</v>
      </c>
      <c r="C41" s="302">
        <v>1403</v>
      </c>
      <c r="D41" s="302">
        <v>1883</v>
      </c>
      <c r="E41" s="285">
        <v>1599</v>
      </c>
      <c r="F41" s="394" t="s">
        <v>1385</v>
      </c>
    </row>
    <row r="42" spans="1:6" s="311" customFormat="1" ht="12" customHeight="1">
      <c r="A42" s="263" t="s">
        <v>962</v>
      </c>
      <c r="B42" s="313" t="s">
        <v>1132</v>
      </c>
      <c r="C42" s="302"/>
      <c r="D42" s="302"/>
      <c r="E42" s="285"/>
      <c r="F42" s="394" t="s">
        <v>1386</v>
      </c>
    </row>
    <row r="43" spans="1:6" s="311" customFormat="1" ht="12" customHeight="1">
      <c r="A43" s="263" t="s">
        <v>963</v>
      </c>
      <c r="B43" s="313" t="s">
        <v>1133</v>
      </c>
      <c r="C43" s="302"/>
      <c r="D43" s="302"/>
      <c r="E43" s="285"/>
      <c r="F43" s="394" t="s">
        <v>1387</v>
      </c>
    </row>
    <row r="44" spans="1:6" s="311" customFormat="1" ht="12" customHeight="1">
      <c r="A44" s="263" t="s">
        <v>1134</v>
      </c>
      <c r="B44" s="313" t="s">
        <v>1135</v>
      </c>
      <c r="C44" s="305"/>
      <c r="D44" s="305"/>
      <c r="E44" s="288"/>
      <c r="F44" s="394" t="s">
        <v>1388</v>
      </c>
    </row>
    <row r="45" spans="1:6" s="311" customFormat="1" ht="12" customHeight="1" thickBot="1">
      <c r="A45" s="265" t="s">
        <v>1136</v>
      </c>
      <c r="B45" s="314" t="s">
        <v>1137</v>
      </c>
      <c r="C45" s="306"/>
      <c r="D45" s="306">
        <v>446</v>
      </c>
      <c r="E45" s="289">
        <v>13</v>
      </c>
      <c r="F45" s="394" t="s">
        <v>1389</v>
      </c>
    </row>
    <row r="46" spans="1:6" s="311" customFormat="1" ht="12" customHeight="1" thickBot="1">
      <c r="A46" s="269" t="s">
        <v>849</v>
      </c>
      <c r="B46" s="270" t="s">
        <v>1138</v>
      </c>
      <c r="C46" s="301">
        <v>0</v>
      </c>
      <c r="D46" s="301">
        <v>0</v>
      </c>
      <c r="E46" s="284">
        <v>0</v>
      </c>
      <c r="F46" s="394" t="s">
        <v>1390</v>
      </c>
    </row>
    <row r="47" spans="1:6" s="311" customFormat="1" ht="12" customHeight="1">
      <c r="A47" s="264" t="s">
        <v>901</v>
      </c>
      <c r="B47" s="312" t="s">
        <v>1139</v>
      </c>
      <c r="C47" s="323">
        <v>0</v>
      </c>
      <c r="D47" s="323">
        <v>0</v>
      </c>
      <c r="E47" s="290">
        <v>0</v>
      </c>
      <c r="F47" s="394" t="s">
        <v>1391</v>
      </c>
    </row>
    <row r="48" spans="1:6" s="311" customFormat="1" ht="12" customHeight="1">
      <c r="A48" s="263" t="s">
        <v>902</v>
      </c>
      <c r="B48" s="313" t="s">
        <v>1140</v>
      </c>
      <c r="C48" s="305">
        <v>0</v>
      </c>
      <c r="D48" s="305">
        <v>0</v>
      </c>
      <c r="E48" s="288">
        <v>0</v>
      </c>
      <c r="F48" s="394" t="s">
        <v>1392</v>
      </c>
    </row>
    <row r="49" spans="1:6" s="311" customFormat="1" ht="12" customHeight="1">
      <c r="A49" s="263" t="s">
        <v>1141</v>
      </c>
      <c r="B49" s="313" t="s">
        <v>1142</v>
      </c>
      <c r="C49" s="305">
        <v>0</v>
      </c>
      <c r="D49" s="305">
        <v>0</v>
      </c>
      <c r="E49" s="288">
        <v>0</v>
      </c>
      <c r="F49" s="394" t="s">
        <v>1393</v>
      </c>
    </row>
    <row r="50" spans="1:6" s="311" customFormat="1" ht="12" customHeight="1">
      <c r="A50" s="263" t="s">
        <v>1143</v>
      </c>
      <c r="B50" s="313" t="s">
        <v>1144</v>
      </c>
      <c r="C50" s="305">
        <v>0</v>
      </c>
      <c r="D50" s="305">
        <v>0</v>
      </c>
      <c r="E50" s="288">
        <v>0</v>
      </c>
      <c r="F50" s="394" t="s">
        <v>1394</v>
      </c>
    </row>
    <row r="51" spans="1:6" s="311" customFormat="1" ht="12" customHeight="1" thickBot="1">
      <c r="A51" s="265" t="s">
        <v>1145</v>
      </c>
      <c r="B51" s="314" t="s">
        <v>1146</v>
      </c>
      <c r="C51" s="306">
        <v>0</v>
      </c>
      <c r="D51" s="306">
        <v>0</v>
      </c>
      <c r="E51" s="289">
        <v>0</v>
      </c>
      <c r="F51" s="394" t="s">
        <v>1395</v>
      </c>
    </row>
    <row r="52" spans="1:6" s="311" customFormat="1" ht="17.25" customHeight="1" thickBot="1">
      <c r="A52" s="269" t="s">
        <v>964</v>
      </c>
      <c r="B52" s="270" t="s">
        <v>1147</v>
      </c>
      <c r="C52" s="301">
        <v>0</v>
      </c>
      <c r="D52" s="301">
        <v>0</v>
      </c>
      <c r="E52" s="284">
        <v>0</v>
      </c>
      <c r="F52" s="394" t="s">
        <v>1396</v>
      </c>
    </row>
    <row r="53" spans="1:6" s="311" customFormat="1" ht="12" customHeight="1">
      <c r="A53" s="264" t="s">
        <v>903</v>
      </c>
      <c r="B53" s="312" t="s">
        <v>1148</v>
      </c>
      <c r="C53" s="303">
        <v>0</v>
      </c>
      <c r="D53" s="303">
        <v>0</v>
      </c>
      <c r="E53" s="286">
        <v>0</v>
      </c>
      <c r="F53" s="394" t="s">
        <v>1397</v>
      </c>
    </row>
    <row r="54" spans="1:6" s="311" customFormat="1" ht="12" customHeight="1">
      <c r="A54" s="263" t="s">
        <v>904</v>
      </c>
      <c r="B54" s="313" t="s">
        <v>1149</v>
      </c>
      <c r="C54" s="302"/>
      <c r="D54" s="302"/>
      <c r="E54" s="285"/>
      <c r="F54" s="394" t="s">
        <v>1398</v>
      </c>
    </row>
    <row r="55" spans="1:6" s="311" customFormat="1" ht="12" customHeight="1">
      <c r="A55" s="263" t="s">
        <v>1150</v>
      </c>
      <c r="B55" s="313" t="s">
        <v>1151</v>
      </c>
      <c r="C55" s="302"/>
      <c r="D55" s="302"/>
      <c r="E55" s="285"/>
      <c r="F55" s="394" t="s">
        <v>1399</v>
      </c>
    </row>
    <row r="56" spans="1:6" s="311" customFormat="1" ht="12" customHeight="1" thickBot="1">
      <c r="A56" s="265" t="s">
        <v>1152</v>
      </c>
      <c r="B56" s="314" t="s">
        <v>1153</v>
      </c>
      <c r="C56" s="304">
        <v>0</v>
      </c>
      <c r="D56" s="304">
        <v>0</v>
      </c>
      <c r="E56" s="287">
        <v>0</v>
      </c>
      <c r="F56" s="394" t="s">
        <v>1400</v>
      </c>
    </row>
    <row r="57" spans="1:6" s="311" customFormat="1" ht="12" customHeight="1" thickBot="1">
      <c r="A57" s="269" t="s">
        <v>851</v>
      </c>
      <c r="B57" s="291" t="s">
        <v>1154</v>
      </c>
      <c r="C57" s="301">
        <v>0</v>
      </c>
      <c r="D57" s="301">
        <f>D59</f>
        <v>750</v>
      </c>
      <c r="E57" s="295">
        <f>E59</f>
        <v>89</v>
      </c>
      <c r="F57" s="394" t="s">
        <v>1401</v>
      </c>
    </row>
    <row r="58" spans="1:6" s="311" customFormat="1" ht="12" customHeight="1">
      <c r="A58" s="264" t="s">
        <v>965</v>
      </c>
      <c r="B58" s="312" t="s">
        <v>1155</v>
      </c>
      <c r="C58" s="305">
        <v>0</v>
      </c>
      <c r="D58" s="305">
        <v>0</v>
      </c>
      <c r="E58" s="288">
        <v>0</v>
      </c>
      <c r="F58" s="394" t="s">
        <v>1402</v>
      </c>
    </row>
    <row r="59" spans="1:6" s="311" customFormat="1" ht="12" customHeight="1">
      <c r="A59" s="263" t="s">
        <v>966</v>
      </c>
      <c r="B59" s="313" t="s">
        <v>1156</v>
      </c>
      <c r="C59" s="305"/>
      <c r="D59" s="305">
        <v>750</v>
      </c>
      <c r="E59" s="288">
        <v>89</v>
      </c>
      <c r="F59" s="394" t="s">
        <v>1403</v>
      </c>
    </row>
    <row r="60" spans="1:6" s="311" customFormat="1" ht="12" customHeight="1">
      <c r="A60" s="263" t="s">
        <v>991</v>
      </c>
      <c r="B60" s="313" t="s">
        <v>1157</v>
      </c>
      <c r="C60" s="305"/>
      <c r="D60" s="305"/>
      <c r="E60" s="288"/>
      <c r="F60" s="394" t="s">
        <v>1404</v>
      </c>
    </row>
    <row r="61" spans="1:6" s="311" customFormat="1" ht="12" customHeight="1" thickBot="1">
      <c r="A61" s="265" t="s">
        <v>1158</v>
      </c>
      <c r="B61" s="314" t="s">
        <v>1159</v>
      </c>
      <c r="C61" s="305"/>
      <c r="D61" s="305"/>
      <c r="E61" s="288"/>
      <c r="F61" s="394" t="s">
        <v>1405</v>
      </c>
    </row>
    <row r="62" spans="1:6" s="311" customFormat="1" ht="12" customHeight="1" thickBot="1">
      <c r="A62" s="269" t="s">
        <v>852</v>
      </c>
      <c r="B62" s="270" t="s">
        <v>1160</v>
      </c>
      <c r="C62" s="307">
        <f>C7+C14+C21+C28+C35+C46+C52+C57</f>
        <v>87739</v>
      </c>
      <c r="D62" s="307">
        <f>D7+D14+D21+D28+D35+D46+D52+D57</f>
        <v>76608</v>
      </c>
      <c r="E62" s="1075">
        <f>E7+E14+E21+E28+E35+E46+E52+E57</f>
        <v>74613</v>
      </c>
      <c r="F62" s="394" t="s">
        <v>1406</v>
      </c>
    </row>
    <row r="63" spans="1:6" s="311" customFormat="1" ht="12" customHeight="1" thickBot="1">
      <c r="A63" s="324" t="s">
        <v>1161</v>
      </c>
      <c r="B63" s="291" t="s">
        <v>1162</v>
      </c>
      <c r="C63" s="301"/>
      <c r="D63" s="301"/>
      <c r="E63" s="284"/>
      <c r="F63" s="394" t="s">
        <v>1407</v>
      </c>
    </row>
    <row r="64" spans="1:6" s="311" customFormat="1" ht="12" customHeight="1">
      <c r="A64" s="264" t="s">
        <v>1163</v>
      </c>
      <c r="B64" s="312" t="s">
        <v>1164</v>
      </c>
      <c r="C64" s="305"/>
      <c r="D64" s="305"/>
      <c r="E64" s="288"/>
      <c r="F64" s="394" t="s">
        <v>1408</v>
      </c>
    </row>
    <row r="65" spans="1:6" s="311" customFormat="1" ht="12" customHeight="1">
      <c r="A65" s="263" t="s">
        <v>1165</v>
      </c>
      <c r="B65" s="313" t="s">
        <v>1166</v>
      </c>
      <c r="C65" s="305"/>
      <c r="D65" s="305"/>
      <c r="E65" s="288"/>
      <c r="F65" s="394" t="s">
        <v>1409</v>
      </c>
    </row>
    <row r="66" spans="1:6" s="311" customFormat="1" ht="12" customHeight="1" thickBot="1">
      <c r="A66" s="265" t="s">
        <v>1167</v>
      </c>
      <c r="B66" s="251" t="s">
        <v>1211</v>
      </c>
      <c r="C66" s="305"/>
      <c r="D66" s="305"/>
      <c r="E66" s="288"/>
      <c r="F66" s="394" t="s">
        <v>0</v>
      </c>
    </row>
    <row r="67" spans="1:6" s="311" customFormat="1" ht="12" customHeight="1" thickBot="1">
      <c r="A67" s="324" t="s">
        <v>1168</v>
      </c>
      <c r="B67" s="291" t="s">
        <v>1169</v>
      </c>
      <c r="C67" s="301"/>
      <c r="D67" s="301"/>
      <c r="E67" s="284"/>
      <c r="F67" s="394" t="s">
        <v>1</v>
      </c>
    </row>
    <row r="68" spans="1:6" s="311" customFormat="1" ht="13.5" customHeight="1">
      <c r="A68" s="264" t="s">
        <v>942</v>
      </c>
      <c r="B68" s="312" t="s">
        <v>1170</v>
      </c>
      <c r="C68" s="305"/>
      <c r="D68" s="305"/>
      <c r="E68" s="288"/>
      <c r="F68" s="394" t="s">
        <v>2</v>
      </c>
    </row>
    <row r="69" spans="1:6" s="311" customFormat="1" ht="12" customHeight="1">
      <c r="A69" s="263" t="s">
        <v>943</v>
      </c>
      <c r="B69" s="313" t="s">
        <v>1171</v>
      </c>
      <c r="C69" s="305"/>
      <c r="D69" s="305"/>
      <c r="E69" s="288"/>
      <c r="F69" s="394" t="s">
        <v>3</v>
      </c>
    </row>
    <row r="70" spans="1:6" s="311" customFormat="1" ht="12" customHeight="1">
      <c r="A70" s="263" t="s">
        <v>1172</v>
      </c>
      <c r="B70" s="313" t="s">
        <v>1173</v>
      </c>
      <c r="C70" s="305"/>
      <c r="D70" s="305"/>
      <c r="E70" s="288"/>
      <c r="F70" s="394" t="s">
        <v>4</v>
      </c>
    </row>
    <row r="71" spans="1:6" s="311" customFormat="1" ht="12" customHeight="1" thickBot="1">
      <c r="A71" s="265" t="s">
        <v>1174</v>
      </c>
      <c r="B71" s="314" t="s">
        <v>1175</v>
      </c>
      <c r="C71" s="305"/>
      <c r="D71" s="305"/>
      <c r="E71" s="288"/>
      <c r="F71" s="394" t="s">
        <v>5</v>
      </c>
    </row>
    <row r="72" spans="1:6" s="311" customFormat="1" ht="12" customHeight="1" thickBot="1">
      <c r="A72" s="324" t="s">
        <v>1176</v>
      </c>
      <c r="B72" s="291" t="s">
        <v>1177</v>
      </c>
      <c r="C72" s="301"/>
      <c r="D72" s="301"/>
      <c r="E72" s="284"/>
      <c r="F72" s="394" t="s">
        <v>6</v>
      </c>
    </row>
    <row r="73" spans="1:6" s="311" customFormat="1" ht="12" customHeight="1">
      <c r="A73" s="264" t="s">
        <v>1178</v>
      </c>
      <c r="B73" s="312" t="s">
        <v>1179</v>
      </c>
      <c r="C73" s="305"/>
      <c r="D73" s="305"/>
      <c r="E73" s="288"/>
      <c r="F73" s="394" t="s">
        <v>7</v>
      </c>
    </row>
    <row r="74" spans="1:6" s="311" customFormat="1" ht="12" customHeight="1" thickBot="1">
      <c r="A74" s="265" t="s">
        <v>1180</v>
      </c>
      <c r="B74" s="314" t="s">
        <v>1181</v>
      </c>
      <c r="C74" s="305"/>
      <c r="D74" s="305"/>
      <c r="E74" s="288"/>
      <c r="F74" s="394" t="s">
        <v>8</v>
      </c>
    </row>
    <row r="75" spans="1:6" s="311" customFormat="1" ht="12" customHeight="1" thickBot="1">
      <c r="A75" s="324" t="s">
        <v>1182</v>
      </c>
      <c r="B75" s="291" t="s">
        <v>1183</v>
      </c>
      <c r="C75" s="301"/>
      <c r="D75" s="301"/>
      <c r="E75" s="284"/>
      <c r="F75" s="394" t="s">
        <v>9</v>
      </c>
    </row>
    <row r="76" spans="1:6" s="311" customFormat="1" ht="12" customHeight="1">
      <c r="A76" s="264" t="s">
        <v>1184</v>
      </c>
      <c r="B76" s="312" t="s">
        <v>1185</v>
      </c>
      <c r="C76" s="305"/>
      <c r="D76" s="305"/>
      <c r="E76" s="288"/>
      <c r="F76" s="394" t="s">
        <v>10</v>
      </c>
    </row>
    <row r="77" spans="1:6" s="311" customFormat="1" ht="12" customHeight="1">
      <c r="A77" s="263" t="s">
        <v>1186</v>
      </c>
      <c r="B77" s="313" t="s">
        <v>1187</v>
      </c>
      <c r="C77" s="305"/>
      <c r="D77" s="305"/>
      <c r="E77" s="288"/>
      <c r="F77" s="394" t="s">
        <v>11</v>
      </c>
    </row>
    <row r="78" spans="1:6" s="311" customFormat="1" ht="12" customHeight="1" thickBot="1">
      <c r="A78" s="265" t="s">
        <v>1188</v>
      </c>
      <c r="B78" s="293" t="s">
        <v>1189</v>
      </c>
      <c r="C78" s="305"/>
      <c r="D78" s="305"/>
      <c r="E78" s="288"/>
      <c r="F78" s="394" t="s">
        <v>12</v>
      </c>
    </row>
    <row r="79" spans="1:6" s="311" customFormat="1" ht="12" customHeight="1" thickBot="1">
      <c r="A79" s="324" t="s">
        <v>1190</v>
      </c>
      <c r="B79" s="291" t="s">
        <v>1191</v>
      </c>
      <c r="C79" s="301"/>
      <c r="D79" s="301"/>
      <c r="E79" s="284"/>
      <c r="F79" s="394" t="s">
        <v>13</v>
      </c>
    </row>
    <row r="80" spans="1:6" s="311" customFormat="1" ht="12" customHeight="1">
      <c r="A80" s="315" t="s">
        <v>1192</v>
      </c>
      <c r="B80" s="312" t="s">
        <v>1193</v>
      </c>
      <c r="C80" s="305"/>
      <c r="D80" s="305"/>
      <c r="E80" s="288"/>
      <c r="F80" s="394" t="s">
        <v>14</v>
      </c>
    </row>
    <row r="81" spans="1:6" s="311" customFormat="1" ht="12" customHeight="1">
      <c r="A81" s="316" t="s">
        <v>1194</v>
      </c>
      <c r="B81" s="313" t="s">
        <v>1195</v>
      </c>
      <c r="C81" s="305"/>
      <c r="D81" s="305"/>
      <c r="E81" s="288"/>
      <c r="F81" s="394" t="s">
        <v>15</v>
      </c>
    </row>
    <row r="82" spans="1:6" s="311" customFormat="1" ht="12" customHeight="1">
      <c r="A82" s="316" t="s">
        <v>1196</v>
      </c>
      <c r="B82" s="313" t="s">
        <v>1197</v>
      </c>
      <c r="C82" s="305"/>
      <c r="D82" s="305"/>
      <c r="E82" s="288"/>
      <c r="F82" s="394" t="s">
        <v>16</v>
      </c>
    </row>
    <row r="83" spans="1:6" s="311" customFormat="1" ht="12" customHeight="1" thickBot="1">
      <c r="A83" s="325" t="s">
        <v>1198</v>
      </c>
      <c r="B83" s="293" t="s">
        <v>1199</v>
      </c>
      <c r="C83" s="305"/>
      <c r="D83" s="305"/>
      <c r="E83" s="288"/>
      <c r="F83" s="394" t="s">
        <v>17</v>
      </c>
    </row>
    <row r="84" spans="1:6" s="311" customFormat="1" ht="12" customHeight="1" thickBot="1">
      <c r="A84" s="324" t="s">
        <v>1200</v>
      </c>
      <c r="B84" s="291" t="s">
        <v>1201</v>
      </c>
      <c r="C84" s="327"/>
      <c r="D84" s="327"/>
      <c r="E84" s="328"/>
      <c r="F84" s="394" t="s">
        <v>18</v>
      </c>
    </row>
    <row r="85" spans="1:6" s="311" customFormat="1" ht="16.5" customHeight="1" thickBot="1">
      <c r="A85" s="324" t="s">
        <v>1202</v>
      </c>
      <c r="B85" s="249" t="s">
        <v>1203</v>
      </c>
      <c r="C85" s="307"/>
      <c r="D85" s="307"/>
      <c r="E85" s="319"/>
      <c r="F85" s="394" t="s">
        <v>19</v>
      </c>
    </row>
    <row r="86" spans="1:6" s="311" customFormat="1" ht="21.75" customHeight="1" thickBot="1">
      <c r="A86" s="324" t="s">
        <v>1204</v>
      </c>
      <c r="B86" s="249" t="s">
        <v>1205</v>
      </c>
      <c r="C86" s="307">
        <f>C62</f>
        <v>87739</v>
      </c>
      <c r="D86" s="307">
        <f>D62</f>
        <v>76608</v>
      </c>
      <c r="E86" s="1075">
        <f>E62</f>
        <v>74613</v>
      </c>
      <c r="F86" s="394" t="s">
        <v>20</v>
      </c>
    </row>
    <row r="87" spans="1:6" s="311" customFormat="1" ht="12" customHeight="1">
      <c r="A87" s="247"/>
      <c r="B87" s="247"/>
      <c r="C87" s="248"/>
      <c r="D87" s="248"/>
      <c r="E87" s="248"/>
      <c r="F87" s="394"/>
    </row>
    <row r="88" spans="1:6" ht="16.5" customHeight="1">
      <c r="A88" s="1161" t="s">
        <v>873</v>
      </c>
      <c r="B88" s="1161"/>
      <c r="C88" s="1161"/>
      <c r="D88" s="1161"/>
      <c r="E88" s="1161"/>
      <c r="F88" s="392"/>
    </row>
    <row r="89" spans="1:6" s="317" customFormat="1" ht="16.5" customHeight="1" thickBot="1">
      <c r="A89" s="38" t="s">
        <v>946</v>
      </c>
      <c r="B89" s="38"/>
      <c r="C89" s="278"/>
      <c r="D89" s="278"/>
      <c r="E89" s="278" t="s">
        <v>990</v>
      </c>
      <c r="F89" s="395"/>
    </row>
    <row r="90" spans="1:6" s="317" customFormat="1" ht="16.5" customHeight="1">
      <c r="A90" s="1167" t="s">
        <v>893</v>
      </c>
      <c r="B90" s="1164" t="s">
        <v>1011</v>
      </c>
      <c r="C90" s="1162" t="str">
        <f>+C4</f>
        <v>2015.év</v>
      </c>
      <c r="D90" s="1162"/>
      <c r="E90" s="1163"/>
      <c r="F90" s="395"/>
    </row>
    <row r="91" spans="1:6" ht="38.1" customHeight="1" thickBot="1">
      <c r="A91" s="1168"/>
      <c r="B91" s="1165"/>
      <c r="C91" s="39" t="s">
        <v>1012</v>
      </c>
      <c r="D91" s="39" t="s">
        <v>1017</v>
      </c>
      <c r="E91" s="40" t="s">
        <v>1018</v>
      </c>
      <c r="F91" s="392"/>
    </row>
    <row r="92" spans="1:6" s="310" customFormat="1" ht="12" customHeight="1" thickBot="1">
      <c r="A92" s="274" t="s">
        <v>1206</v>
      </c>
      <c r="B92" s="275" t="s">
        <v>1207</v>
      </c>
      <c r="C92" s="275" t="s">
        <v>1208</v>
      </c>
      <c r="D92" s="275" t="s">
        <v>1209</v>
      </c>
      <c r="E92" s="276" t="s">
        <v>1210</v>
      </c>
      <c r="F92" s="393"/>
    </row>
    <row r="93" spans="1:6" ht="12" customHeight="1" thickBot="1">
      <c r="A93" s="269" t="s">
        <v>844</v>
      </c>
      <c r="B93" s="272" t="s">
        <v>1212</v>
      </c>
      <c r="C93" s="301">
        <f>SUM(C94:C98)</f>
        <v>88024</v>
      </c>
      <c r="D93" s="301">
        <f>SUM(D94:D98)</f>
        <v>90334</v>
      </c>
      <c r="E93" s="295">
        <f>SUM(E94:E98)</f>
        <v>76417</v>
      </c>
      <c r="F93" s="392" t="s">
        <v>1351</v>
      </c>
    </row>
    <row r="94" spans="1:6" ht="12" customHeight="1">
      <c r="A94" s="266" t="s">
        <v>905</v>
      </c>
      <c r="B94" s="259" t="s">
        <v>874</v>
      </c>
      <c r="C94" s="89">
        <v>62875</v>
      </c>
      <c r="D94" s="89">
        <v>62806</v>
      </c>
      <c r="E94" s="255">
        <v>50800</v>
      </c>
      <c r="F94" s="392" t="s">
        <v>1352</v>
      </c>
    </row>
    <row r="95" spans="1:6" ht="12" customHeight="1">
      <c r="A95" s="263" t="s">
        <v>906</v>
      </c>
      <c r="B95" s="257" t="s">
        <v>967</v>
      </c>
      <c r="C95" s="302">
        <v>8531</v>
      </c>
      <c r="D95" s="302">
        <v>9050</v>
      </c>
      <c r="E95" s="285">
        <v>7010</v>
      </c>
      <c r="F95" s="392" t="s">
        <v>1353</v>
      </c>
    </row>
    <row r="96" spans="1:6" ht="12" customHeight="1">
      <c r="A96" s="263" t="s">
        <v>907</v>
      </c>
      <c r="B96" s="257" t="s">
        <v>934</v>
      </c>
      <c r="C96" s="304">
        <v>14518</v>
      </c>
      <c r="D96" s="304">
        <v>14878</v>
      </c>
      <c r="E96" s="287">
        <v>14806</v>
      </c>
      <c r="F96" s="392" t="s">
        <v>1354</v>
      </c>
    </row>
    <row r="97" spans="1:6" ht="12" customHeight="1">
      <c r="A97" s="263" t="s">
        <v>908</v>
      </c>
      <c r="B97" s="260" t="s">
        <v>968</v>
      </c>
      <c r="C97" s="304"/>
      <c r="D97" s="304"/>
      <c r="E97" s="287"/>
      <c r="F97" s="392" t="s">
        <v>1355</v>
      </c>
    </row>
    <row r="98" spans="1:6" ht="12" customHeight="1">
      <c r="A98" s="263" t="s">
        <v>917</v>
      </c>
      <c r="B98" s="268" t="s">
        <v>969</v>
      </c>
      <c r="C98" s="304">
        <v>2100</v>
      </c>
      <c r="D98" s="304">
        <v>3600</v>
      </c>
      <c r="E98" s="287">
        <v>3801</v>
      </c>
      <c r="F98" s="392" t="s">
        <v>1356</v>
      </c>
    </row>
    <row r="99" spans="1:6" ht="12" customHeight="1">
      <c r="A99" s="263" t="s">
        <v>909</v>
      </c>
      <c r="B99" s="257" t="s">
        <v>1213</v>
      </c>
      <c r="C99" s="304">
        <v>0</v>
      </c>
      <c r="D99" s="304"/>
      <c r="E99" s="287"/>
      <c r="F99" s="392" t="s">
        <v>1357</v>
      </c>
    </row>
    <row r="100" spans="1:6" ht="12" customHeight="1">
      <c r="A100" s="263" t="s">
        <v>910</v>
      </c>
      <c r="B100" s="280" t="s">
        <v>1214</v>
      </c>
      <c r="C100" s="304">
        <v>0</v>
      </c>
      <c r="D100" s="304">
        <v>0</v>
      </c>
      <c r="E100" s="287">
        <v>0</v>
      </c>
      <c r="F100" s="392" t="s">
        <v>1358</v>
      </c>
    </row>
    <row r="101" spans="1:6" ht="12" customHeight="1">
      <c r="A101" s="263" t="s">
        <v>918</v>
      </c>
      <c r="B101" s="281" t="s">
        <v>1215</v>
      </c>
      <c r="C101" s="304">
        <v>0</v>
      </c>
      <c r="D101" s="304">
        <v>0</v>
      </c>
      <c r="E101" s="287">
        <v>0</v>
      </c>
      <c r="F101" s="392" t="s">
        <v>1359</v>
      </c>
    </row>
    <row r="102" spans="1:6" ht="12" customHeight="1">
      <c r="A102" s="263" t="s">
        <v>919</v>
      </c>
      <c r="B102" s="281" t="s">
        <v>1216</v>
      </c>
      <c r="C102" s="304">
        <v>0</v>
      </c>
      <c r="D102" s="304">
        <v>0</v>
      </c>
      <c r="E102" s="287">
        <v>0</v>
      </c>
      <c r="F102" s="392" t="s">
        <v>1360</v>
      </c>
    </row>
    <row r="103" spans="1:6" ht="12" customHeight="1">
      <c r="A103" s="263" t="s">
        <v>920</v>
      </c>
      <c r="B103" s="280" t="s">
        <v>1217</v>
      </c>
      <c r="C103" s="304">
        <v>0</v>
      </c>
      <c r="D103" s="304">
        <v>0</v>
      </c>
      <c r="E103" s="287">
        <v>0</v>
      </c>
      <c r="F103" s="392" t="s">
        <v>1361</v>
      </c>
    </row>
    <row r="104" spans="1:6" ht="12" customHeight="1">
      <c r="A104" s="263" t="s">
        <v>921</v>
      </c>
      <c r="B104" s="280" t="s">
        <v>1218</v>
      </c>
      <c r="C104" s="304">
        <v>0</v>
      </c>
      <c r="D104" s="304">
        <v>0</v>
      </c>
      <c r="E104" s="287">
        <v>0</v>
      </c>
      <c r="F104" s="392" t="s">
        <v>1362</v>
      </c>
    </row>
    <row r="105" spans="1:6" ht="12" customHeight="1">
      <c r="A105" s="263" t="s">
        <v>923</v>
      </c>
      <c r="B105" s="281" t="s">
        <v>1219</v>
      </c>
      <c r="C105" s="304">
        <v>0</v>
      </c>
      <c r="D105" s="304"/>
      <c r="E105" s="287"/>
      <c r="F105" s="392" t="s">
        <v>1363</v>
      </c>
    </row>
    <row r="106" spans="1:6" ht="12" customHeight="1">
      <c r="A106" s="262" t="s">
        <v>970</v>
      </c>
      <c r="B106" s="282" t="s">
        <v>1220</v>
      </c>
      <c r="C106" s="304">
        <v>0</v>
      </c>
      <c r="D106" s="304">
        <v>0</v>
      </c>
      <c r="E106" s="287">
        <v>0</v>
      </c>
      <c r="F106" s="392" t="s">
        <v>1364</v>
      </c>
    </row>
    <row r="107" spans="1:6" ht="12" customHeight="1">
      <c r="A107" s="263" t="s">
        <v>1221</v>
      </c>
      <c r="B107" s="282" t="s">
        <v>1222</v>
      </c>
      <c r="C107" s="304">
        <v>0</v>
      </c>
      <c r="D107" s="304">
        <v>0</v>
      </c>
      <c r="E107" s="287">
        <v>0</v>
      </c>
      <c r="F107" s="392" t="s">
        <v>1365</v>
      </c>
    </row>
    <row r="108" spans="1:6" ht="12" customHeight="1" thickBot="1">
      <c r="A108" s="267" t="s">
        <v>1223</v>
      </c>
      <c r="B108" s="283" t="s">
        <v>1224</v>
      </c>
      <c r="C108" s="90">
        <v>2100</v>
      </c>
      <c r="D108" s="90">
        <v>3600</v>
      </c>
      <c r="E108" s="250">
        <v>3801</v>
      </c>
      <c r="F108" s="392" t="s">
        <v>1366</v>
      </c>
    </row>
    <row r="109" spans="1:6" ht="12" customHeight="1" thickBot="1">
      <c r="A109" s="269" t="s">
        <v>845</v>
      </c>
      <c r="B109" s="272" t="s">
        <v>1225</v>
      </c>
      <c r="C109" s="301">
        <f>C110+C112+C114</f>
        <v>601</v>
      </c>
      <c r="D109" s="301">
        <f>D110+D112+D114</f>
        <v>5902</v>
      </c>
      <c r="E109" s="295">
        <f>E110+E112+E114</f>
        <v>5250</v>
      </c>
      <c r="F109" s="392" t="s">
        <v>1367</v>
      </c>
    </row>
    <row r="110" spans="1:6" ht="12" customHeight="1">
      <c r="A110" s="264" t="s">
        <v>911</v>
      </c>
      <c r="B110" s="257" t="s">
        <v>989</v>
      </c>
      <c r="C110" s="303">
        <v>601</v>
      </c>
      <c r="D110" s="303">
        <v>4513</v>
      </c>
      <c r="E110" s="286">
        <v>3885</v>
      </c>
      <c r="F110" s="392" t="s">
        <v>1368</v>
      </c>
    </row>
    <row r="111" spans="1:6" ht="12" customHeight="1">
      <c r="A111" s="264" t="s">
        <v>912</v>
      </c>
      <c r="B111" s="261" t="s">
        <v>1226</v>
      </c>
      <c r="C111" s="303">
        <v>0</v>
      </c>
      <c r="D111" s="303">
        <v>0</v>
      </c>
      <c r="E111" s="286">
        <v>0</v>
      </c>
      <c r="F111" s="392" t="s">
        <v>1369</v>
      </c>
    </row>
    <row r="112" spans="1:6">
      <c r="A112" s="264" t="s">
        <v>913</v>
      </c>
      <c r="B112" s="261" t="s">
        <v>971</v>
      </c>
      <c r="C112" s="302"/>
      <c r="D112" s="302">
        <v>889</v>
      </c>
      <c r="E112" s="285">
        <v>865</v>
      </c>
      <c r="F112" s="392" t="s">
        <v>1370</v>
      </c>
    </row>
    <row r="113" spans="1:6" ht="12" customHeight="1">
      <c r="A113" s="264" t="s">
        <v>914</v>
      </c>
      <c r="B113" s="261" t="s">
        <v>1227</v>
      </c>
      <c r="C113" s="302">
        <v>0</v>
      </c>
      <c r="D113" s="302">
        <v>0</v>
      </c>
      <c r="E113" s="285">
        <v>0</v>
      </c>
      <c r="F113" s="392" t="s">
        <v>1371</v>
      </c>
    </row>
    <row r="114" spans="1:6" ht="12" customHeight="1">
      <c r="A114" s="264" t="s">
        <v>915</v>
      </c>
      <c r="B114" s="293" t="s">
        <v>992</v>
      </c>
      <c r="C114" s="302"/>
      <c r="D114" s="302">
        <v>500</v>
      </c>
      <c r="E114" s="285">
        <v>500</v>
      </c>
      <c r="F114" s="392" t="s">
        <v>1372</v>
      </c>
    </row>
    <row r="115" spans="1:6" ht="21.75" customHeight="1">
      <c r="A115" s="264" t="s">
        <v>922</v>
      </c>
      <c r="B115" s="292" t="s">
        <v>1228</v>
      </c>
      <c r="C115" s="302">
        <v>0</v>
      </c>
      <c r="D115" s="302">
        <v>0</v>
      </c>
      <c r="E115" s="285">
        <v>0</v>
      </c>
      <c r="F115" s="392" t="s">
        <v>1373</v>
      </c>
    </row>
    <row r="116" spans="1:6" ht="24" customHeight="1">
      <c r="A116" s="264" t="s">
        <v>924</v>
      </c>
      <c r="B116" s="308" t="s">
        <v>1229</v>
      </c>
      <c r="C116" s="302">
        <v>0</v>
      </c>
      <c r="D116" s="302">
        <v>0</v>
      </c>
      <c r="E116" s="285">
        <v>0</v>
      </c>
      <c r="F116" s="392" t="s">
        <v>1374</v>
      </c>
    </row>
    <row r="117" spans="1:6" ht="12" customHeight="1">
      <c r="A117" s="264" t="s">
        <v>972</v>
      </c>
      <c r="B117" s="281" t="s">
        <v>1216</v>
      </c>
      <c r="C117" s="302">
        <v>0</v>
      </c>
      <c r="D117" s="302">
        <v>0</v>
      </c>
      <c r="E117" s="285">
        <v>0</v>
      </c>
      <c r="F117" s="392" t="s">
        <v>1375</v>
      </c>
    </row>
    <row r="118" spans="1:6" ht="12" customHeight="1">
      <c r="A118" s="264" t="s">
        <v>973</v>
      </c>
      <c r="B118" s="281" t="s">
        <v>1230</v>
      </c>
      <c r="C118" s="302">
        <v>0</v>
      </c>
      <c r="D118" s="302">
        <v>0</v>
      </c>
      <c r="E118" s="285">
        <v>0</v>
      </c>
      <c r="F118" s="392" t="s">
        <v>1376</v>
      </c>
    </row>
    <row r="119" spans="1:6" ht="12" customHeight="1">
      <c r="A119" s="264" t="s">
        <v>974</v>
      </c>
      <c r="B119" s="281" t="s">
        <v>1233</v>
      </c>
      <c r="C119" s="302">
        <v>0</v>
      </c>
      <c r="D119" s="302">
        <v>0</v>
      </c>
      <c r="E119" s="285">
        <v>0</v>
      </c>
      <c r="F119" s="392" t="s">
        <v>1377</v>
      </c>
    </row>
    <row r="120" spans="1:6" s="329" customFormat="1" ht="12" customHeight="1">
      <c r="A120" s="264" t="s">
        <v>1234</v>
      </c>
      <c r="B120" s="281" t="s">
        <v>1219</v>
      </c>
      <c r="C120" s="302">
        <v>0</v>
      </c>
      <c r="D120" s="302">
        <v>500</v>
      </c>
      <c r="E120" s="285">
        <v>500</v>
      </c>
      <c r="F120" s="392" t="s">
        <v>1378</v>
      </c>
    </row>
    <row r="121" spans="1:6" ht="12" customHeight="1">
      <c r="A121" s="264" t="s">
        <v>1235</v>
      </c>
      <c r="B121" s="281" t="s">
        <v>1236</v>
      </c>
      <c r="C121" s="302"/>
      <c r="D121" s="302"/>
      <c r="E121" s="285"/>
      <c r="F121" s="392" t="s">
        <v>1379</v>
      </c>
    </row>
    <row r="122" spans="1:6" ht="12" customHeight="1" thickBot="1">
      <c r="A122" s="262" t="s">
        <v>1237</v>
      </c>
      <c r="B122" s="281" t="s">
        <v>1238</v>
      </c>
      <c r="C122" s="304"/>
      <c r="D122" s="304"/>
      <c r="E122" s="287"/>
      <c r="F122" s="392" t="s">
        <v>1380</v>
      </c>
    </row>
    <row r="123" spans="1:6" ht="12" customHeight="1" thickBot="1">
      <c r="A123" s="269" t="s">
        <v>846</v>
      </c>
      <c r="B123" s="277" t="s">
        <v>1239</v>
      </c>
      <c r="C123" s="301"/>
      <c r="D123" s="301"/>
      <c r="E123" s="284"/>
      <c r="F123" s="392" t="s">
        <v>1381</v>
      </c>
    </row>
    <row r="124" spans="1:6" ht="12" customHeight="1">
      <c r="A124" s="264" t="s">
        <v>894</v>
      </c>
      <c r="B124" s="258" t="s">
        <v>881</v>
      </c>
      <c r="C124" s="303">
        <v>0</v>
      </c>
      <c r="D124" s="303">
        <v>0</v>
      </c>
      <c r="E124" s="286">
        <v>0</v>
      </c>
      <c r="F124" s="392" t="s">
        <v>1382</v>
      </c>
    </row>
    <row r="125" spans="1:6" ht="12" customHeight="1" thickBot="1">
      <c r="A125" s="265" t="s">
        <v>895</v>
      </c>
      <c r="B125" s="261" t="s">
        <v>882</v>
      </c>
      <c r="C125" s="304">
        <v>0</v>
      </c>
      <c r="D125" s="304">
        <v>0</v>
      </c>
      <c r="E125" s="287">
        <v>0</v>
      </c>
      <c r="F125" s="392" t="s">
        <v>1383</v>
      </c>
    </row>
    <row r="126" spans="1:6" ht="12" customHeight="1" thickBot="1">
      <c r="A126" s="269" t="s">
        <v>847</v>
      </c>
      <c r="B126" s="277" t="s">
        <v>1240</v>
      </c>
      <c r="C126" s="301">
        <v>0</v>
      </c>
      <c r="D126" s="301">
        <v>0</v>
      </c>
      <c r="E126" s="284">
        <v>0</v>
      </c>
      <c r="F126" s="392" t="s">
        <v>1384</v>
      </c>
    </row>
    <row r="127" spans="1:6" ht="12" customHeight="1" thickBot="1">
      <c r="A127" s="269" t="s">
        <v>848</v>
      </c>
      <c r="B127" s="277" t="s">
        <v>1241</v>
      </c>
      <c r="C127" s="301">
        <f>C123+C109+C93</f>
        <v>88625</v>
      </c>
      <c r="D127" s="301">
        <f>D123+D109+D93</f>
        <v>96236</v>
      </c>
      <c r="E127" s="295">
        <f>E123+E109+E93</f>
        <v>81667</v>
      </c>
      <c r="F127" s="392" t="s">
        <v>1385</v>
      </c>
    </row>
    <row r="128" spans="1:6" ht="12" customHeight="1">
      <c r="A128" s="264" t="s">
        <v>898</v>
      </c>
      <c r="B128" s="258" t="s">
        <v>1242</v>
      </c>
      <c r="C128" s="302">
        <v>0</v>
      </c>
      <c r="D128" s="302">
        <v>0</v>
      </c>
      <c r="E128" s="285">
        <v>0</v>
      </c>
      <c r="F128" s="392" t="s">
        <v>1386</v>
      </c>
    </row>
    <row r="129" spans="1:9" ht="12" customHeight="1">
      <c r="A129" s="264" t="s">
        <v>899</v>
      </c>
      <c r="B129" s="258" t="s">
        <v>1243</v>
      </c>
      <c r="C129" s="302">
        <v>0</v>
      </c>
      <c r="D129" s="302">
        <v>0</v>
      </c>
      <c r="E129" s="285">
        <v>0</v>
      </c>
      <c r="F129" s="392" t="s">
        <v>1387</v>
      </c>
    </row>
    <row r="130" spans="1:9" ht="12" customHeight="1" thickBot="1">
      <c r="A130" s="262" t="s">
        <v>900</v>
      </c>
      <c r="B130" s="256" t="s">
        <v>1244</v>
      </c>
      <c r="C130" s="302">
        <v>0</v>
      </c>
      <c r="D130" s="302">
        <v>0</v>
      </c>
      <c r="E130" s="285">
        <v>0</v>
      </c>
      <c r="F130" s="392" t="s">
        <v>1388</v>
      </c>
    </row>
    <row r="131" spans="1:9" ht="12" customHeight="1" thickBot="1">
      <c r="A131" s="269" t="s">
        <v>849</v>
      </c>
      <c r="B131" s="277" t="s">
        <v>1245</v>
      </c>
      <c r="C131" s="301"/>
      <c r="D131" s="301"/>
      <c r="E131" s="284"/>
      <c r="F131" s="392" t="s">
        <v>1389</v>
      </c>
    </row>
    <row r="132" spans="1:9" ht="12" customHeight="1">
      <c r="A132" s="264" t="s">
        <v>901</v>
      </c>
      <c r="B132" s="258" t="s">
        <v>1246</v>
      </c>
      <c r="C132" s="302"/>
      <c r="D132" s="302"/>
      <c r="E132" s="285"/>
      <c r="F132" s="392" t="s">
        <v>1390</v>
      </c>
    </row>
    <row r="133" spans="1:9" ht="12" customHeight="1">
      <c r="A133" s="264" t="s">
        <v>902</v>
      </c>
      <c r="B133" s="258" t="s">
        <v>1247</v>
      </c>
      <c r="C133" s="302"/>
      <c r="D133" s="302"/>
      <c r="E133" s="285"/>
      <c r="F133" s="392" t="s">
        <v>1391</v>
      </c>
    </row>
    <row r="134" spans="1:9" ht="12" customHeight="1">
      <c r="A134" s="264" t="s">
        <v>1141</v>
      </c>
      <c r="B134" s="258" t="s">
        <v>1248</v>
      </c>
      <c r="C134" s="302"/>
      <c r="D134" s="302"/>
      <c r="E134" s="285"/>
      <c r="F134" s="392" t="s">
        <v>1392</v>
      </c>
    </row>
    <row r="135" spans="1:9" ht="12" customHeight="1" thickBot="1">
      <c r="A135" s="262" t="s">
        <v>1143</v>
      </c>
      <c r="B135" s="256" t="s">
        <v>1249</v>
      </c>
      <c r="C135" s="302"/>
      <c r="D135" s="302"/>
      <c r="E135" s="285"/>
      <c r="F135" s="392" t="s">
        <v>1393</v>
      </c>
    </row>
    <row r="136" spans="1:9" ht="12" customHeight="1" thickBot="1">
      <c r="A136" s="269" t="s">
        <v>850</v>
      </c>
      <c r="B136" s="277" t="s">
        <v>1250</v>
      </c>
      <c r="C136" s="307"/>
      <c r="D136" s="307"/>
      <c r="E136" s="319"/>
      <c r="F136" s="392" t="s">
        <v>1394</v>
      </c>
    </row>
    <row r="137" spans="1:9" ht="12" customHeight="1">
      <c r="A137" s="264" t="s">
        <v>903</v>
      </c>
      <c r="B137" s="258" t="s">
        <v>1251</v>
      </c>
      <c r="C137" s="302"/>
      <c r="D137" s="302"/>
      <c r="E137" s="285"/>
      <c r="F137" s="392" t="s">
        <v>1395</v>
      </c>
    </row>
    <row r="138" spans="1:9" ht="12" customHeight="1">
      <c r="A138" s="264" t="s">
        <v>904</v>
      </c>
      <c r="B138" s="258" t="s">
        <v>1252</v>
      </c>
      <c r="C138" s="302"/>
      <c r="D138" s="302"/>
      <c r="E138" s="285"/>
      <c r="F138" s="392" t="s">
        <v>1396</v>
      </c>
    </row>
    <row r="139" spans="1:9" ht="12" customHeight="1">
      <c r="A139" s="264" t="s">
        <v>1150</v>
      </c>
      <c r="B139" s="258" t="s">
        <v>1253</v>
      </c>
      <c r="C139" s="302"/>
      <c r="D139" s="302"/>
      <c r="E139" s="285"/>
      <c r="F139" s="392" t="s">
        <v>1397</v>
      </c>
    </row>
    <row r="140" spans="1:9" ht="12" customHeight="1" thickBot="1">
      <c r="A140" s="262" t="s">
        <v>1152</v>
      </c>
      <c r="B140" s="256" t="s">
        <v>1254</v>
      </c>
      <c r="C140" s="302"/>
      <c r="D140" s="302"/>
      <c r="E140" s="285"/>
      <c r="F140" s="392" t="s">
        <v>1398</v>
      </c>
    </row>
    <row r="141" spans="1:9" ht="15" customHeight="1" thickBot="1">
      <c r="A141" s="269" t="s">
        <v>851</v>
      </c>
      <c r="B141" s="277" t="s">
        <v>1255</v>
      </c>
      <c r="C141" s="91"/>
      <c r="D141" s="91"/>
      <c r="E141" s="254"/>
      <c r="F141" s="392" t="s">
        <v>1399</v>
      </c>
      <c r="G141" s="318"/>
      <c r="H141" s="318"/>
      <c r="I141" s="318"/>
    </row>
    <row r="142" spans="1:9" s="311" customFormat="1" ht="12.95" customHeight="1">
      <c r="A142" s="264" t="s">
        <v>965</v>
      </c>
      <c r="B142" s="258" t="s">
        <v>1256</v>
      </c>
      <c r="C142" s="302">
        <v>0</v>
      </c>
      <c r="D142" s="302">
        <v>0</v>
      </c>
      <c r="E142" s="285">
        <v>0</v>
      </c>
      <c r="F142" s="392" t="s">
        <v>1400</v>
      </c>
    </row>
    <row r="143" spans="1:9" ht="12.75" customHeight="1">
      <c r="A143" s="264" t="s">
        <v>966</v>
      </c>
      <c r="B143" s="258" t="s">
        <v>1257</v>
      </c>
      <c r="C143" s="302">
        <v>0</v>
      </c>
      <c r="D143" s="302">
        <v>0</v>
      </c>
      <c r="E143" s="285">
        <v>0</v>
      </c>
      <c r="F143" s="392" t="s">
        <v>1401</v>
      </c>
    </row>
    <row r="144" spans="1:9" ht="12.75" customHeight="1">
      <c r="A144" s="264" t="s">
        <v>991</v>
      </c>
      <c r="B144" s="258" t="s">
        <v>1258</v>
      </c>
      <c r="C144" s="302">
        <v>0</v>
      </c>
      <c r="D144" s="302">
        <v>0</v>
      </c>
      <c r="E144" s="285">
        <v>0</v>
      </c>
      <c r="F144" s="392" t="s">
        <v>1402</v>
      </c>
    </row>
    <row r="145" spans="1:6" ht="12.75" customHeight="1" thickBot="1">
      <c r="A145" s="264" t="s">
        <v>1158</v>
      </c>
      <c r="B145" s="258" t="s">
        <v>1259</v>
      </c>
      <c r="C145" s="302">
        <v>0</v>
      </c>
      <c r="D145" s="302">
        <v>0</v>
      </c>
      <c r="E145" s="285">
        <v>0</v>
      </c>
      <c r="F145" s="392" t="s">
        <v>1403</v>
      </c>
    </row>
    <row r="146" spans="1:6" ht="16.5" thickBot="1">
      <c r="A146" s="269" t="s">
        <v>852</v>
      </c>
      <c r="B146" s="277" t="s">
        <v>1260</v>
      </c>
      <c r="C146" s="253">
        <f>C141+C136+C131</f>
        <v>0</v>
      </c>
      <c r="D146" s="253">
        <f>D141+D136+D131</f>
        <v>0</v>
      </c>
      <c r="E146" s="690">
        <f>E141+E136+E131</f>
        <v>0</v>
      </c>
      <c r="F146" s="392" t="s">
        <v>1404</v>
      </c>
    </row>
    <row r="147" spans="1:6" ht="16.5" thickBot="1">
      <c r="A147" s="1077" t="s">
        <v>853</v>
      </c>
      <c r="B147" s="647" t="s">
        <v>1261</v>
      </c>
      <c r="C147" s="253">
        <f>C146+C127</f>
        <v>88625</v>
      </c>
      <c r="D147" s="253">
        <f>D146+D127</f>
        <v>96236</v>
      </c>
      <c r="E147" s="690">
        <f>E146+E127</f>
        <v>81667</v>
      </c>
      <c r="F147" s="392" t="s">
        <v>1405</v>
      </c>
    </row>
    <row r="149" spans="1:6" ht="18.75" customHeight="1">
      <c r="A149" s="1166" t="s">
        <v>1262</v>
      </c>
      <c r="B149" s="1166"/>
      <c r="C149" s="1166"/>
      <c r="D149" s="1166"/>
      <c r="E149" s="1166"/>
    </row>
    <row r="150" spans="1:6" ht="13.5" customHeight="1" thickBot="1">
      <c r="A150" s="279" t="s">
        <v>947</v>
      </c>
      <c r="B150" s="279"/>
      <c r="C150" s="309"/>
      <c r="E150" s="296" t="s">
        <v>990</v>
      </c>
    </row>
    <row r="151" spans="1:6" ht="21.75" thickBot="1">
      <c r="A151" s="269">
        <v>1</v>
      </c>
      <c r="B151" s="272" t="s">
        <v>1263</v>
      </c>
      <c r="C151" s="295">
        <f>+C62-C126</f>
        <v>87739</v>
      </c>
      <c r="D151" s="295">
        <f>+D62-D126</f>
        <v>76608</v>
      </c>
      <c r="E151" s="295">
        <f>+E62-E126</f>
        <v>74613</v>
      </c>
    </row>
    <row r="152" spans="1:6" ht="21.75" thickBot="1">
      <c r="A152" s="269" t="s">
        <v>845</v>
      </c>
      <c r="B152" s="272" t="s">
        <v>1264</v>
      </c>
      <c r="C152" s="295">
        <f>+C85-C146</f>
        <v>0</v>
      </c>
      <c r="D152" s="295">
        <f>+D85-D146</f>
        <v>0</v>
      </c>
      <c r="E152" s="295">
        <f>+E85-E146</f>
        <v>0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s="298" customFormat="1" ht="12.75" customHeight="1">
      <c r="C162" s="299"/>
      <c r="D162" s="299"/>
      <c r="E162" s="299"/>
      <c r="F162" s="309"/>
    </row>
  </sheetData>
  <mergeCells count="10">
    <mergeCell ref="A1:F1"/>
    <mergeCell ref="A2:E2"/>
    <mergeCell ref="B90:B91"/>
    <mergeCell ref="A149:E149"/>
    <mergeCell ref="A90:A91"/>
    <mergeCell ref="C90:E90"/>
    <mergeCell ref="C4:E4"/>
    <mergeCell ref="B4:B5"/>
    <mergeCell ref="A4:A5"/>
    <mergeCell ref="A88:E88"/>
  </mergeCells>
  <phoneticPr fontId="0" type="noConversion"/>
  <printOptions horizontalCentered="1"/>
  <pageMargins left="0.78740157480314965" right="0.78740157480314965" top="0.98425196850393704" bottom="0.23622047244094491" header="0.19685039370078741" footer="0.15748031496062992"/>
  <pageSetup paperSize="9" scale="66" orientation="portrait" horizontalDpi="300" verticalDpi="300" r:id="rId1"/>
  <headerFooter alignWithMargins="0">
    <oddHeader>&amp;C&amp;"Times New Roman CE,Félkövér"&amp;12
Jászboldogháza Községi Önkormányzat
2015. ÉVI ZÁRSZÁMADÁS
ÖNKÉNT VÁLLALT FELADATAINAK MÉRLEGE
&amp;R&amp;"Times New Roman CE,Félkövér dőlt"&amp;11 1.3. melléklet az 5/2016. (V.10.) önkormányzati rendelethez</oddHeader>
  </headerFooter>
  <rowBreaks count="1" manualBreakCount="1">
    <brk id="87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I162"/>
  <sheetViews>
    <sheetView zoomScale="130" zoomScaleNormal="130" zoomScaleSheetLayoutView="100" workbookViewId="0">
      <selection activeCell="B33" sqref="B33:B34"/>
    </sheetView>
  </sheetViews>
  <sheetFormatPr defaultRowHeight="15.75"/>
  <cols>
    <col min="1" max="1" width="5.83203125" style="298" customWidth="1"/>
    <col min="2" max="2" width="60.83203125" style="298" customWidth="1"/>
    <col min="3" max="5" width="15.83203125" style="299" customWidth="1"/>
    <col min="6" max="6" width="9.33203125" style="309" hidden="1" customWidth="1"/>
    <col min="7" max="16384" width="9.33203125" style="309"/>
  </cols>
  <sheetData>
    <row r="1" spans="1:6">
      <c r="A1" s="1171"/>
      <c r="B1" s="1172"/>
      <c r="C1" s="1172"/>
      <c r="D1" s="1172"/>
      <c r="E1" s="1172"/>
      <c r="F1" s="1172"/>
    </row>
    <row r="2" spans="1:6" ht="15.95" customHeight="1">
      <c r="A2" s="1161" t="s">
        <v>841</v>
      </c>
      <c r="B2" s="1161"/>
      <c r="C2" s="1161"/>
      <c r="D2" s="1161"/>
      <c r="E2" s="1161"/>
    </row>
    <row r="3" spans="1:6" ht="15.95" customHeight="1" thickBot="1">
      <c r="A3" s="37" t="s">
        <v>945</v>
      </c>
      <c r="B3" s="37"/>
      <c r="C3" s="296"/>
      <c r="D3" s="296"/>
      <c r="E3" s="296" t="s">
        <v>990</v>
      </c>
    </row>
    <row r="4" spans="1:6" ht="15.95" customHeight="1">
      <c r="A4" s="1167" t="s">
        <v>893</v>
      </c>
      <c r="B4" s="1164" t="s">
        <v>843</v>
      </c>
      <c r="C4" s="1162" t="str">
        <f>+'1.1.sz.mell.'!C3:E3</f>
        <v>2015.év</v>
      </c>
      <c r="D4" s="1162"/>
      <c r="E4" s="1163"/>
      <c r="F4" s="392"/>
    </row>
    <row r="5" spans="1:6" ht="38.1" customHeight="1" thickBot="1">
      <c r="A5" s="1168"/>
      <c r="B5" s="1165"/>
      <c r="C5" s="39" t="s">
        <v>1012</v>
      </c>
      <c r="D5" s="39" t="s">
        <v>1017</v>
      </c>
      <c r="E5" s="40" t="s">
        <v>1018</v>
      </c>
      <c r="F5" s="392"/>
    </row>
    <row r="6" spans="1:6" s="310" customFormat="1" ht="12" customHeight="1" thickBot="1">
      <c r="A6" s="274" t="s">
        <v>1206</v>
      </c>
      <c r="B6" s="275" t="s">
        <v>1207</v>
      </c>
      <c r="C6" s="275" t="s">
        <v>1208</v>
      </c>
      <c r="D6" s="275" t="s">
        <v>1209</v>
      </c>
      <c r="E6" s="322" t="s">
        <v>1210</v>
      </c>
      <c r="F6" s="393"/>
    </row>
    <row r="7" spans="1:6" s="311" customFormat="1" ht="12" customHeight="1" thickBot="1">
      <c r="A7" s="636" t="s">
        <v>844</v>
      </c>
      <c r="B7" s="637" t="s">
        <v>1090</v>
      </c>
      <c r="C7" s="638">
        <f>+C8+C9+C10+C11+C12+C13</f>
        <v>0</v>
      </c>
      <c r="D7" s="301">
        <v>0</v>
      </c>
      <c r="E7" s="284">
        <v>0</v>
      </c>
      <c r="F7" s="394" t="s">
        <v>1351</v>
      </c>
    </row>
    <row r="8" spans="1:6" s="311" customFormat="1" ht="12" customHeight="1">
      <c r="A8" s="639" t="s">
        <v>905</v>
      </c>
      <c r="B8" s="640" t="s">
        <v>1091</v>
      </c>
      <c r="C8" s="641"/>
      <c r="D8" s="303"/>
      <c r="E8" s="286"/>
      <c r="F8" s="394" t="s">
        <v>1352</v>
      </c>
    </row>
    <row r="9" spans="1:6" s="311" customFormat="1" ht="12" customHeight="1">
      <c r="A9" s="642" t="s">
        <v>906</v>
      </c>
      <c r="B9" s="643" t="s">
        <v>1092</v>
      </c>
      <c r="C9" s="644"/>
      <c r="D9" s="302"/>
      <c r="E9" s="285"/>
      <c r="F9" s="394" t="s">
        <v>1353</v>
      </c>
    </row>
    <row r="10" spans="1:6" s="311" customFormat="1" ht="12" customHeight="1">
      <c r="A10" s="642" t="s">
        <v>907</v>
      </c>
      <c r="B10" s="643" t="s">
        <v>1093</v>
      </c>
      <c r="C10" s="644"/>
      <c r="D10" s="302"/>
      <c r="E10" s="285"/>
      <c r="F10" s="394" t="s">
        <v>1354</v>
      </c>
    </row>
    <row r="11" spans="1:6" s="311" customFormat="1" ht="12" customHeight="1">
      <c r="A11" s="642" t="s">
        <v>908</v>
      </c>
      <c r="B11" s="643" t="s">
        <v>1094</v>
      </c>
      <c r="C11" s="644"/>
      <c r="D11" s="302"/>
      <c r="E11" s="285"/>
      <c r="F11" s="394" t="s">
        <v>1355</v>
      </c>
    </row>
    <row r="12" spans="1:6" s="311" customFormat="1" ht="12" customHeight="1">
      <c r="A12" s="642" t="s">
        <v>941</v>
      </c>
      <c r="B12" s="643" t="s">
        <v>1095</v>
      </c>
      <c r="C12" s="644"/>
      <c r="D12" s="302"/>
      <c r="E12" s="285"/>
      <c r="F12" s="394" t="s">
        <v>1356</v>
      </c>
    </row>
    <row r="13" spans="1:6" s="311" customFormat="1" ht="12" customHeight="1" thickBot="1">
      <c r="A13" s="645" t="s">
        <v>909</v>
      </c>
      <c r="B13" s="646" t="s">
        <v>1096</v>
      </c>
      <c r="C13" s="644"/>
      <c r="D13" s="304"/>
      <c r="E13" s="287"/>
      <c r="F13" s="394" t="s">
        <v>1357</v>
      </c>
    </row>
    <row r="14" spans="1:6" s="311" customFormat="1" ht="12" customHeight="1" thickBot="1">
      <c r="A14" s="636" t="s">
        <v>845</v>
      </c>
      <c r="B14" s="647" t="s">
        <v>1097</v>
      </c>
      <c r="C14" s="638">
        <f>+C15+C16+C17+C18+C19</f>
        <v>0</v>
      </c>
      <c r="D14" s="301">
        <v>0</v>
      </c>
      <c r="E14" s="284">
        <v>0</v>
      </c>
      <c r="F14" s="394" t="s">
        <v>1358</v>
      </c>
    </row>
    <row r="15" spans="1:6" s="311" customFormat="1" ht="12" customHeight="1">
      <c r="A15" s="639" t="s">
        <v>911</v>
      </c>
      <c r="B15" s="640" t="s">
        <v>1098</v>
      </c>
      <c r="C15" s="641"/>
      <c r="D15" s="303">
        <v>0</v>
      </c>
      <c r="E15" s="286">
        <v>0</v>
      </c>
      <c r="F15" s="394" t="s">
        <v>1359</v>
      </c>
    </row>
    <row r="16" spans="1:6" s="311" customFormat="1" ht="12" customHeight="1">
      <c r="A16" s="642" t="s">
        <v>912</v>
      </c>
      <c r="B16" s="643" t="s">
        <v>1099</v>
      </c>
      <c r="C16" s="644"/>
      <c r="D16" s="302">
        <v>0</v>
      </c>
      <c r="E16" s="285">
        <v>0</v>
      </c>
      <c r="F16" s="394" t="s">
        <v>1360</v>
      </c>
    </row>
    <row r="17" spans="1:6" s="311" customFormat="1" ht="12" customHeight="1">
      <c r="A17" s="642" t="s">
        <v>913</v>
      </c>
      <c r="B17" s="643" t="s">
        <v>1100</v>
      </c>
      <c r="C17" s="644"/>
      <c r="D17" s="302">
        <v>0</v>
      </c>
      <c r="E17" s="285">
        <v>0</v>
      </c>
      <c r="F17" s="394" t="s">
        <v>1361</v>
      </c>
    </row>
    <row r="18" spans="1:6" s="311" customFormat="1" ht="12" customHeight="1">
      <c r="A18" s="642" t="s">
        <v>914</v>
      </c>
      <c r="B18" s="643" t="s">
        <v>1102</v>
      </c>
      <c r="C18" s="644"/>
      <c r="D18" s="302">
        <v>0</v>
      </c>
      <c r="E18" s="285">
        <v>0</v>
      </c>
      <c r="F18" s="394" t="s">
        <v>1362</v>
      </c>
    </row>
    <row r="19" spans="1:6" s="311" customFormat="1" ht="12" customHeight="1">
      <c r="A19" s="642" t="s">
        <v>915</v>
      </c>
      <c r="B19" s="643" t="s">
        <v>1103</v>
      </c>
      <c r="C19" s="644"/>
      <c r="D19" s="302"/>
      <c r="E19" s="285"/>
      <c r="F19" s="394" t="s">
        <v>1363</v>
      </c>
    </row>
    <row r="20" spans="1:6" s="311" customFormat="1" ht="12" customHeight="1" thickBot="1">
      <c r="A20" s="645" t="s">
        <v>922</v>
      </c>
      <c r="B20" s="646" t="s">
        <v>1104</v>
      </c>
      <c r="C20" s="648"/>
      <c r="D20" s="304">
        <v>0</v>
      </c>
      <c r="E20" s="287">
        <v>0</v>
      </c>
      <c r="F20" s="394" t="s">
        <v>1364</v>
      </c>
    </row>
    <row r="21" spans="1:6" s="311" customFormat="1" ht="12" customHeight="1" thickBot="1">
      <c r="A21" s="636" t="s">
        <v>846</v>
      </c>
      <c r="B21" s="637" t="s">
        <v>1105</v>
      </c>
      <c r="C21" s="638">
        <f>+C22+C23+C24+C25+C26</f>
        <v>0</v>
      </c>
      <c r="D21" s="301">
        <v>0</v>
      </c>
      <c r="E21" s="284">
        <v>0</v>
      </c>
      <c r="F21" s="394" t="s">
        <v>1365</v>
      </c>
    </row>
    <row r="22" spans="1:6" s="311" customFormat="1" ht="12" customHeight="1">
      <c r="A22" s="639" t="s">
        <v>894</v>
      </c>
      <c r="B22" s="640" t="s">
        <v>1106</v>
      </c>
      <c r="C22" s="641"/>
      <c r="D22" s="303">
        <v>0</v>
      </c>
      <c r="E22" s="286">
        <v>0</v>
      </c>
      <c r="F22" s="394" t="s">
        <v>1366</v>
      </c>
    </row>
    <row r="23" spans="1:6" s="311" customFormat="1" ht="12" customHeight="1">
      <c r="A23" s="642" t="s">
        <v>895</v>
      </c>
      <c r="B23" s="643" t="s">
        <v>1107</v>
      </c>
      <c r="C23" s="644"/>
      <c r="D23" s="302">
        <v>0</v>
      </c>
      <c r="E23" s="285">
        <v>0</v>
      </c>
      <c r="F23" s="394" t="s">
        <v>1367</v>
      </c>
    </row>
    <row r="24" spans="1:6" s="311" customFormat="1" ht="12" customHeight="1">
      <c r="A24" s="642" t="s">
        <v>896</v>
      </c>
      <c r="B24" s="643" t="s">
        <v>1108</v>
      </c>
      <c r="C24" s="644"/>
      <c r="D24" s="302">
        <v>0</v>
      </c>
      <c r="E24" s="285">
        <v>0</v>
      </c>
      <c r="F24" s="394" t="s">
        <v>1368</v>
      </c>
    </row>
    <row r="25" spans="1:6" s="311" customFormat="1" ht="12" customHeight="1">
      <c r="A25" s="642" t="s">
        <v>897</v>
      </c>
      <c r="B25" s="643" t="s">
        <v>1109</v>
      </c>
      <c r="C25" s="644"/>
      <c r="D25" s="302">
        <v>0</v>
      </c>
      <c r="E25" s="285">
        <v>0</v>
      </c>
      <c r="F25" s="394" t="s">
        <v>1369</v>
      </c>
    </row>
    <row r="26" spans="1:6" s="311" customFormat="1" ht="12" customHeight="1">
      <c r="A26" s="642" t="s">
        <v>955</v>
      </c>
      <c r="B26" s="643" t="s">
        <v>1110</v>
      </c>
      <c r="C26" s="644"/>
      <c r="D26" s="302">
        <v>0</v>
      </c>
      <c r="E26" s="285"/>
      <c r="F26" s="394" t="s">
        <v>1370</v>
      </c>
    </row>
    <row r="27" spans="1:6" s="311" customFormat="1" ht="12" customHeight="1" thickBot="1">
      <c r="A27" s="645" t="s">
        <v>956</v>
      </c>
      <c r="B27" s="646" t="s">
        <v>1111</v>
      </c>
      <c r="C27" s="648"/>
      <c r="D27" s="304">
        <v>0</v>
      </c>
      <c r="E27" s="287"/>
      <c r="F27" s="394" t="s">
        <v>1371</v>
      </c>
    </row>
    <row r="28" spans="1:6" s="311" customFormat="1" ht="12" customHeight="1" thickBot="1">
      <c r="A28" s="636" t="s">
        <v>957</v>
      </c>
      <c r="B28" s="637" t="s">
        <v>1112</v>
      </c>
      <c r="C28" s="649">
        <f>+C29+C32+C33+C34</f>
        <v>0</v>
      </c>
      <c r="D28" s="307">
        <v>428136</v>
      </c>
      <c r="E28" s="319">
        <v>435022</v>
      </c>
      <c r="F28" s="394" t="s">
        <v>1372</v>
      </c>
    </row>
    <row r="29" spans="1:6" s="311" customFormat="1" ht="12" customHeight="1">
      <c r="A29" s="639" t="s">
        <v>1113</v>
      </c>
      <c r="B29" s="640" t="s">
        <v>1114</v>
      </c>
      <c r="C29" s="650">
        <f>+C30+C31</f>
        <v>0</v>
      </c>
      <c r="D29" s="321"/>
      <c r="E29" s="320"/>
      <c r="F29" s="394" t="s">
        <v>1373</v>
      </c>
    </row>
    <row r="30" spans="1:6" s="311" customFormat="1" ht="12" customHeight="1">
      <c r="A30" s="642" t="s">
        <v>1115</v>
      </c>
      <c r="B30" s="643" t="s">
        <v>1116</v>
      </c>
      <c r="C30" s="644"/>
      <c r="D30" s="302"/>
      <c r="E30" s="285"/>
      <c r="F30" s="394" t="s">
        <v>1374</v>
      </c>
    </row>
    <row r="31" spans="1:6" s="311" customFormat="1" ht="12" customHeight="1">
      <c r="A31" s="642" t="s">
        <v>1117</v>
      </c>
      <c r="B31" s="643" t="s">
        <v>1118</v>
      </c>
      <c r="C31" s="644"/>
      <c r="D31" s="302"/>
      <c r="E31" s="285"/>
      <c r="F31" s="394" t="s">
        <v>1375</v>
      </c>
    </row>
    <row r="32" spans="1:6" s="311" customFormat="1" ht="12" customHeight="1">
      <c r="A32" s="642" t="s">
        <v>1119</v>
      </c>
      <c r="B32" s="643" t="s">
        <v>1120</v>
      </c>
      <c r="C32" s="644"/>
      <c r="D32" s="302"/>
      <c r="E32" s="285"/>
      <c r="F32" s="394" t="s">
        <v>1376</v>
      </c>
    </row>
    <row r="33" spans="1:6" s="311" customFormat="1" ht="12" customHeight="1">
      <c r="A33" s="642" t="s">
        <v>1121</v>
      </c>
      <c r="B33" s="643" t="s">
        <v>1122</v>
      </c>
      <c r="C33" s="644"/>
      <c r="D33" s="302"/>
      <c r="E33" s="285"/>
      <c r="F33" s="394" t="s">
        <v>1377</v>
      </c>
    </row>
    <row r="34" spans="1:6" s="311" customFormat="1" ht="12" customHeight="1" thickBot="1">
      <c r="A34" s="645" t="s">
        <v>1123</v>
      </c>
      <c r="B34" s="646" t="s">
        <v>1124</v>
      </c>
      <c r="C34" s="648"/>
      <c r="D34" s="304"/>
      <c r="E34" s="287"/>
      <c r="F34" s="394" t="s">
        <v>1378</v>
      </c>
    </row>
    <row r="35" spans="1:6" s="311" customFormat="1" ht="12" customHeight="1" thickBot="1">
      <c r="A35" s="636" t="s">
        <v>848</v>
      </c>
      <c r="B35" s="637" t="s">
        <v>1125</v>
      </c>
      <c r="C35" s="638">
        <f>SUM(C36:C45)</f>
        <v>0</v>
      </c>
      <c r="D35" s="301">
        <v>0</v>
      </c>
      <c r="E35" s="284">
        <v>0</v>
      </c>
      <c r="F35" s="394" t="s">
        <v>1379</v>
      </c>
    </row>
    <row r="36" spans="1:6" s="311" customFormat="1" ht="12" customHeight="1">
      <c r="A36" s="639" t="s">
        <v>898</v>
      </c>
      <c r="B36" s="640" t="s">
        <v>1126</v>
      </c>
      <c r="C36" s="641"/>
      <c r="D36" s="303"/>
      <c r="E36" s="286"/>
      <c r="F36" s="394" t="s">
        <v>1380</v>
      </c>
    </row>
    <row r="37" spans="1:6" s="311" customFormat="1" ht="12" customHeight="1">
      <c r="A37" s="642" t="s">
        <v>899</v>
      </c>
      <c r="B37" s="643" t="s">
        <v>1127</v>
      </c>
      <c r="C37" s="644"/>
      <c r="D37" s="302"/>
      <c r="E37" s="285"/>
      <c r="F37" s="394" t="s">
        <v>1381</v>
      </c>
    </row>
    <row r="38" spans="1:6" s="311" customFormat="1" ht="12" customHeight="1">
      <c r="A38" s="642" t="s">
        <v>900</v>
      </c>
      <c r="B38" s="643" t="s">
        <v>1128</v>
      </c>
      <c r="C38" s="644"/>
      <c r="D38" s="302"/>
      <c r="E38" s="285"/>
      <c r="F38" s="394" t="s">
        <v>1382</v>
      </c>
    </row>
    <row r="39" spans="1:6" s="311" customFormat="1" ht="12" customHeight="1">
      <c r="A39" s="642" t="s">
        <v>959</v>
      </c>
      <c r="B39" s="643" t="s">
        <v>1129</v>
      </c>
      <c r="C39" s="644"/>
      <c r="D39" s="302"/>
      <c r="E39" s="285"/>
      <c r="F39" s="394" t="s">
        <v>1383</v>
      </c>
    </row>
    <row r="40" spans="1:6" s="311" customFormat="1" ht="12" customHeight="1">
      <c r="A40" s="642" t="s">
        <v>960</v>
      </c>
      <c r="B40" s="643" t="s">
        <v>1130</v>
      </c>
      <c r="C40" s="644"/>
      <c r="D40" s="302"/>
      <c r="E40" s="285"/>
      <c r="F40" s="394" t="s">
        <v>1384</v>
      </c>
    </row>
    <row r="41" spans="1:6" s="311" customFormat="1" ht="12" customHeight="1">
      <c r="A41" s="642" t="s">
        <v>961</v>
      </c>
      <c r="B41" s="643" t="s">
        <v>1131</v>
      </c>
      <c r="C41" s="644"/>
      <c r="D41" s="302"/>
      <c r="E41" s="285"/>
      <c r="F41" s="394" t="s">
        <v>1385</v>
      </c>
    </row>
    <row r="42" spans="1:6" s="311" customFormat="1" ht="12" customHeight="1">
      <c r="A42" s="642" t="s">
        <v>962</v>
      </c>
      <c r="B42" s="643" t="s">
        <v>1132</v>
      </c>
      <c r="C42" s="644"/>
      <c r="D42" s="302"/>
      <c r="E42" s="285"/>
      <c r="F42" s="394" t="s">
        <v>1386</v>
      </c>
    </row>
    <row r="43" spans="1:6" s="311" customFormat="1" ht="12" customHeight="1">
      <c r="A43" s="642" t="s">
        <v>963</v>
      </c>
      <c r="B43" s="643" t="s">
        <v>1133</v>
      </c>
      <c r="C43" s="644"/>
      <c r="D43" s="302"/>
      <c r="E43" s="285"/>
      <c r="F43" s="394" t="s">
        <v>1387</v>
      </c>
    </row>
    <row r="44" spans="1:6" s="311" customFormat="1" ht="12" customHeight="1">
      <c r="A44" s="642" t="s">
        <v>1134</v>
      </c>
      <c r="B44" s="643" t="s">
        <v>1135</v>
      </c>
      <c r="C44" s="651"/>
      <c r="D44" s="305"/>
      <c r="E44" s="288"/>
      <c r="F44" s="394" t="s">
        <v>1388</v>
      </c>
    </row>
    <row r="45" spans="1:6" s="311" customFormat="1" ht="12" customHeight="1" thickBot="1">
      <c r="A45" s="645" t="s">
        <v>1136</v>
      </c>
      <c r="B45" s="646" t="s">
        <v>1137</v>
      </c>
      <c r="C45" s="652"/>
      <c r="D45" s="306"/>
      <c r="E45" s="289"/>
      <c r="F45" s="394" t="s">
        <v>1389</v>
      </c>
    </row>
    <row r="46" spans="1:6" s="311" customFormat="1" ht="12" customHeight="1" thickBot="1">
      <c r="A46" s="636" t="s">
        <v>849</v>
      </c>
      <c r="B46" s="637" t="s">
        <v>1138</v>
      </c>
      <c r="C46" s="638">
        <f>SUM(C47:C51)</f>
        <v>0</v>
      </c>
      <c r="D46" s="301">
        <v>0</v>
      </c>
      <c r="E46" s="284">
        <v>0</v>
      </c>
      <c r="F46" s="394" t="s">
        <v>1390</v>
      </c>
    </row>
    <row r="47" spans="1:6" s="311" customFormat="1" ht="12" customHeight="1">
      <c r="A47" s="639" t="s">
        <v>901</v>
      </c>
      <c r="B47" s="640" t="s">
        <v>1139</v>
      </c>
      <c r="C47" s="653"/>
      <c r="D47" s="323">
        <v>0</v>
      </c>
      <c r="E47" s="290">
        <v>0</v>
      </c>
      <c r="F47" s="394" t="s">
        <v>1391</v>
      </c>
    </row>
    <row r="48" spans="1:6" s="311" customFormat="1" ht="12" customHeight="1">
      <c r="A48" s="642" t="s">
        <v>902</v>
      </c>
      <c r="B48" s="643" t="s">
        <v>1140</v>
      </c>
      <c r="C48" s="651"/>
      <c r="D48" s="305">
        <v>0</v>
      </c>
      <c r="E48" s="288">
        <v>0</v>
      </c>
      <c r="F48" s="394" t="s">
        <v>1392</v>
      </c>
    </row>
    <row r="49" spans="1:6" s="311" customFormat="1" ht="12" customHeight="1">
      <c r="A49" s="642" t="s">
        <v>1141</v>
      </c>
      <c r="B49" s="643" t="s">
        <v>1142</v>
      </c>
      <c r="C49" s="651"/>
      <c r="D49" s="305">
        <v>0</v>
      </c>
      <c r="E49" s="288">
        <v>0</v>
      </c>
      <c r="F49" s="394" t="s">
        <v>1393</v>
      </c>
    </row>
    <row r="50" spans="1:6" s="311" customFormat="1" ht="12" customHeight="1">
      <c r="A50" s="642" t="s">
        <v>1143</v>
      </c>
      <c r="B50" s="643" t="s">
        <v>1144</v>
      </c>
      <c r="C50" s="651"/>
      <c r="D50" s="305">
        <v>0</v>
      </c>
      <c r="E50" s="288">
        <v>0</v>
      </c>
      <c r="F50" s="394" t="s">
        <v>1394</v>
      </c>
    </row>
    <row r="51" spans="1:6" s="311" customFormat="1" ht="12" customHeight="1" thickBot="1">
      <c r="A51" s="645" t="s">
        <v>1145</v>
      </c>
      <c r="B51" s="646" t="s">
        <v>1146</v>
      </c>
      <c r="C51" s="652"/>
      <c r="D51" s="306">
        <v>0</v>
      </c>
      <c r="E51" s="289">
        <v>0</v>
      </c>
      <c r="F51" s="394" t="s">
        <v>1395</v>
      </c>
    </row>
    <row r="52" spans="1:6" s="311" customFormat="1" ht="17.25" customHeight="1" thickBot="1">
      <c r="A52" s="636" t="s">
        <v>964</v>
      </c>
      <c r="B52" s="637" t="s">
        <v>1147</v>
      </c>
      <c r="C52" s="638">
        <f>SUM(C53:C55)</f>
        <v>0</v>
      </c>
      <c r="D52" s="301">
        <v>0</v>
      </c>
      <c r="E52" s="284">
        <v>0</v>
      </c>
      <c r="F52" s="394" t="s">
        <v>1396</v>
      </c>
    </row>
    <row r="53" spans="1:6" s="311" customFormat="1" ht="12" customHeight="1">
      <c r="A53" s="639" t="s">
        <v>903</v>
      </c>
      <c r="B53" s="640" t="s">
        <v>1148</v>
      </c>
      <c r="C53" s="641"/>
      <c r="D53" s="303"/>
      <c r="E53" s="286"/>
      <c r="F53" s="394" t="s">
        <v>1397</v>
      </c>
    </row>
    <row r="54" spans="1:6" s="311" customFormat="1" ht="12" customHeight="1">
      <c r="A54" s="642" t="s">
        <v>904</v>
      </c>
      <c r="B54" s="643" t="s">
        <v>1149</v>
      </c>
      <c r="C54" s="644"/>
      <c r="D54" s="302"/>
      <c r="E54" s="285"/>
      <c r="F54" s="394" t="s">
        <v>1398</v>
      </c>
    </row>
    <row r="55" spans="1:6" s="311" customFormat="1" ht="12" customHeight="1">
      <c r="A55" s="642" t="s">
        <v>1150</v>
      </c>
      <c r="B55" s="643" t="s">
        <v>1151</v>
      </c>
      <c r="C55" s="644"/>
      <c r="D55" s="302"/>
      <c r="E55" s="285"/>
      <c r="F55" s="394" t="s">
        <v>1399</v>
      </c>
    </row>
    <row r="56" spans="1:6" s="311" customFormat="1" ht="12" customHeight="1" thickBot="1">
      <c r="A56" s="645" t="s">
        <v>1152</v>
      </c>
      <c r="B56" s="646" t="s">
        <v>1153</v>
      </c>
      <c r="C56" s="648"/>
      <c r="D56" s="304"/>
      <c r="E56" s="287"/>
      <c r="F56" s="394" t="s">
        <v>1400</v>
      </c>
    </row>
    <row r="57" spans="1:6" s="311" customFormat="1" ht="12" customHeight="1" thickBot="1">
      <c r="A57" s="636" t="s">
        <v>851</v>
      </c>
      <c r="B57" s="647" t="s">
        <v>1154</v>
      </c>
      <c r="C57" s="638">
        <f>SUM(C58:C60)</f>
        <v>0</v>
      </c>
      <c r="D57" s="301">
        <v>0</v>
      </c>
      <c r="E57" s="284">
        <v>0</v>
      </c>
      <c r="F57" s="394" t="s">
        <v>1401</v>
      </c>
    </row>
    <row r="58" spans="1:6" s="311" customFormat="1" ht="12" customHeight="1">
      <c r="A58" s="639" t="s">
        <v>965</v>
      </c>
      <c r="B58" s="640" t="s">
        <v>1155</v>
      </c>
      <c r="C58" s="651"/>
      <c r="D58" s="305"/>
      <c r="E58" s="288"/>
      <c r="F58" s="394" t="s">
        <v>1402</v>
      </c>
    </row>
    <row r="59" spans="1:6" s="311" customFormat="1" ht="12" customHeight="1">
      <c r="A59" s="642" t="s">
        <v>966</v>
      </c>
      <c r="B59" s="643" t="s">
        <v>1156</v>
      </c>
      <c r="C59" s="651"/>
      <c r="D59" s="305"/>
      <c r="E59" s="288"/>
      <c r="F59" s="394" t="s">
        <v>1403</v>
      </c>
    </row>
    <row r="60" spans="1:6" s="311" customFormat="1" ht="12" customHeight="1">
      <c r="A60" s="642" t="s">
        <v>991</v>
      </c>
      <c r="B60" s="643" t="s">
        <v>1157</v>
      </c>
      <c r="C60" s="651"/>
      <c r="D60" s="305"/>
      <c r="E60" s="288"/>
      <c r="F60" s="394" t="s">
        <v>1404</v>
      </c>
    </row>
    <row r="61" spans="1:6" s="311" customFormat="1" ht="12" customHeight="1" thickBot="1">
      <c r="A61" s="645" t="s">
        <v>1158</v>
      </c>
      <c r="B61" s="646" t="s">
        <v>1159</v>
      </c>
      <c r="C61" s="651"/>
      <c r="D61" s="305"/>
      <c r="E61" s="288"/>
      <c r="F61" s="394" t="s">
        <v>1405</v>
      </c>
    </row>
    <row r="62" spans="1:6" s="311" customFormat="1" ht="12" customHeight="1" thickBot="1">
      <c r="A62" s="636" t="s">
        <v>852</v>
      </c>
      <c r="B62" s="637" t="s">
        <v>1160</v>
      </c>
      <c r="C62" s="649">
        <f>+C7+C14+C21+C28+C35+C46+C52+C57</f>
        <v>0</v>
      </c>
      <c r="D62" s="307">
        <v>0</v>
      </c>
      <c r="E62" s="319">
        <v>0</v>
      </c>
      <c r="F62" s="394" t="s">
        <v>1406</v>
      </c>
    </row>
    <row r="63" spans="1:6" s="311" customFormat="1" ht="12" customHeight="1" thickBot="1">
      <c r="A63" s="654" t="s">
        <v>1161</v>
      </c>
      <c r="B63" s="647" t="s">
        <v>1162</v>
      </c>
      <c r="C63" s="638">
        <f>SUM(C64:C66)</f>
        <v>0</v>
      </c>
      <c r="D63" s="301"/>
      <c r="E63" s="284"/>
      <c r="F63" s="394" t="s">
        <v>1407</v>
      </c>
    </row>
    <row r="64" spans="1:6" s="311" customFormat="1" ht="12" customHeight="1">
      <c r="A64" s="639" t="s">
        <v>1163</v>
      </c>
      <c r="B64" s="640" t="s">
        <v>1164</v>
      </c>
      <c r="C64" s="651"/>
      <c r="D64" s="305">
        <v>0</v>
      </c>
      <c r="E64" s="288">
        <v>0</v>
      </c>
      <c r="F64" s="394" t="s">
        <v>1408</v>
      </c>
    </row>
    <row r="65" spans="1:6" s="311" customFormat="1" ht="12" customHeight="1">
      <c r="A65" s="642" t="s">
        <v>1165</v>
      </c>
      <c r="B65" s="643" t="s">
        <v>1166</v>
      </c>
      <c r="C65" s="651"/>
      <c r="D65" s="305">
        <v>0</v>
      </c>
      <c r="E65" s="288">
        <v>0</v>
      </c>
      <c r="F65" s="394" t="s">
        <v>1409</v>
      </c>
    </row>
    <row r="66" spans="1:6" s="311" customFormat="1" ht="12" customHeight="1" thickBot="1">
      <c r="A66" s="645" t="s">
        <v>1167</v>
      </c>
      <c r="B66" s="655" t="s">
        <v>163</v>
      </c>
      <c r="C66" s="651"/>
      <c r="D66" s="305">
        <v>0</v>
      </c>
      <c r="E66" s="288">
        <v>0</v>
      </c>
      <c r="F66" s="394" t="s">
        <v>0</v>
      </c>
    </row>
    <row r="67" spans="1:6" s="311" customFormat="1" ht="12" customHeight="1" thickBot="1">
      <c r="A67" s="654" t="s">
        <v>1168</v>
      </c>
      <c r="B67" s="647" t="s">
        <v>1169</v>
      </c>
      <c r="C67" s="638">
        <f>SUM(C68:C71)</f>
        <v>0</v>
      </c>
      <c r="D67" s="301"/>
      <c r="E67" s="284"/>
      <c r="F67" s="394" t="s">
        <v>1</v>
      </c>
    </row>
    <row r="68" spans="1:6" s="311" customFormat="1" ht="13.5" customHeight="1">
      <c r="A68" s="639" t="s">
        <v>942</v>
      </c>
      <c r="B68" s="640" t="s">
        <v>1170</v>
      </c>
      <c r="C68" s="651"/>
      <c r="D68" s="305">
        <v>0</v>
      </c>
      <c r="E68" s="288">
        <v>0</v>
      </c>
      <c r="F68" s="394" t="s">
        <v>2</v>
      </c>
    </row>
    <row r="69" spans="1:6" s="311" customFormat="1" ht="12" customHeight="1">
      <c r="A69" s="642" t="s">
        <v>943</v>
      </c>
      <c r="B69" s="643" t="s">
        <v>1171</v>
      </c>
      <c r="C69" s="651"/>
      <c r="D69" s="305">
        <v>0</v>
      </c>
      <c r="E69" s="288">
        <v>0</v>
      </c>
      <c r="F69" s="394" t="s">
        <v>3</v>
      </c>
    </row>
    <row r="70" spans="1:6" s="311" customFormat="1" ht="12" customHeight="1">
      <c r="A70" s="642" t="s">
        <v>1172</v>
      </c>
      <c r="B70" s="643" t="s">
        <v>1173</v>
      </c>
      <c r="C70" s="651"/>
      <c r="D70" s="305">
        <v>0</v>
      </c>
      <c r="E70" s="288">
        <v>0</v>
      </c>
      <c r="F70" s="394" t="s">
        <v>4</v>
      </c>
    </row>
    <row r="71" spans="1:6" s="311" customFormat="1" ht="12" customHeight="1" thickBot="1">
      <c r="A71" s="645" t="s">
        <v>1174</v>
      </c>
      <c r="B71" s="646" t="s">
        <v>1175</v>
      </c>
      <c r="C71" s="651"/>
      <c r="D71" s="305">
        <v>0</v>
      </c>
      <c r="E71" s="288">
        <v>0</v>
      </c>
      <c r="F71" s="394" t="s">
        <v>5</v>
      </c>
    </row>
    <row r="72" spans="1:6" s="311" customFormat="1" ht="12" customHeight="1" thickBot="1">
      <c r="A72" s="654" t="s">
        <v>1176</v>
      </c>
      <c r="B72" s="647" t="s">
        <v>1177</v>
      </c>
      <c r="C72" s="638">
        <f>SUM(C73:C74)</f>
        <v>0</v>
      </c>
      <c r="D72" s="301"/>
      <c r="E72" s="284"/>
      <c r="F72" s="394" t="s">
        <v>6</v>
      </c>
    </row>
    <row r="73" spans="1:6" s="311" customFormat="1" ht="12" customHeight="1">
      <c r="A73" s="639" t="s">
        <v>1178</v>
      </c>
      <c r="B73" s="640" t="s">
        <v>1179</v>
      </c>
      <c r="C73" s="651"/>
      <c r="D73" s="305"/>
      <c r="E73" s="288"/>
      <c r="F73" s="394" t="s">
        <v>7</v>
      </c>
    </row>
    <row r="74" spans="1:6" s="311" customFormat="1" ht="12" customHeight="1" thickBot="1">
      <c r="A74" s="645" t="s">
        <v>1180</v>
      </c>
      <c r="B74" s="646" t="s">
        <v>1181</v>
      </c>
      <c r="C74" s="651"/>
      <c r="D74" s="305"/>
      <c r="E74" s="288"/>
      <c r="F74" s="394" t="s">
        <v>8</v>
      </c>
    </row>
    <row r="75" spans="1:6" s="311" customFormat="1" ht="12" customHeight="1" thickBot="1">
      <c r="A75" s="654" t="s">
        <v>1182</v>
      </c>
      <c r="B75" s="647" t="s">
        <v>1183</v>
      </c>
      <c r="C75" s="638">
        <f>SUM(C76:C79)</f>
        <v>0</v>
      </c>
      <c r="D75" s="638">
        <f>SUM(D76:D79)</f>
        <v>8508</v>
      </c>
      <c r="E75" s="638">
        <f>SUM(E76:E79)</f>
        <v>7006</v>
      </c>
      <c r="F75" s="394" t="s">
        <v>9</v>
      </c>
    </row>
    <row r="76" spans="1:6" s="311" customFormat="1" ht="12" customHeight="1">
      <c r="A76" s="639" t="s">
        <v>1184</v>
      </c>
      <c r="B76" s="640" t="s">
        <v>1185</v>
      </c>
      <c r="C76" s="651"/>
      <c r="D76" s="305"/>
      <c r="E76" s="288"/>
      <c r="F76" s="394" t="s">
        <v>10</v>
      </c>
    </row>
    <row r="77" spans="1:6" s="311" customFormat="1" ht="12" customHeight="1">
      <c r="A77" s="642" t="s">
        <v>1186</v>
      </c>
      <c r="B77" s="643" t="s">
        <v>1187</v>
      </c>
      <c r="C77" s="651"/>
      <c r="D77" s="305"/>
      <c r="E77" s="288"/>
      <c r="F77" s="394" t="s">
        <v>11</v>
      </c>
    </row>
    <row r="78" spans="1:6" s="311" customFormat="1" ht="12" customHeight="1" thickBot="1">
      <c r="A78" s="639" t="s">
        <v>1188</v>
      </c>
      <c r="B78" s="646" t="s">
        <v>358</v>
      </c>
      <c r="D78" s="651">
        <v>8508</v>
      </c>
      <c r="E78" s="305">
        <v>7006</v>
      </c>
      <c r="F78" s="394" t="s">
        <v>12</v>
      </c>
    </row>
    <row r="79" spans="1:6" s="311" customFormat="1" ht="12" customHeight="1" thickBot="1">
      <c r="A79" s="645" t="s">
        <v>359</v>
      </c>
      <c r="B79" s="646" t="s">
        <v>1189</v>
      </c>
      <c r="C79" s="651"/>
      <c r="D79" s="301"/>
      <c r="E79" s="284"/>
      <c r="F79" s="394" t="s">
        <v>13</v>
      </c>
    </row>
    <row r="80" spans="1:6" s="311" customFormat="1" ht="12" customHeight="1" thickBot="1">
      <c r="A80" s="654" t="s">
        <v>1190</v>
      </c>
      <c r="B80" s="647" t="s">
        <v>1191</v>
      </c>
      <c r="C80" s="638">
        <f>SUM(C81:C84)</f>
        <v>0</v>
      </c>
      <c r="D80" s="305">
        <v>0</v>
      </c>
      <c r="E80" s="288">
        <v>0</v>
      </c>
      <c r="F80" s="394" t="s">
        <v>14</v>
      </c>
    </row>
    <row r="81" spans="1:6" s="311" customFormat="1" ht="12" customHeight="1">
      <c r="A81" s="656" t="s">
        <v>1192</v>
      </c>
      <c r="B81" s="640" t="s">
        <v>1193</v>
      </c>
      <c r="C81" s="651"/>
      <c r="D81" s="305">
        <v>0</v>
      </c>
      <c r="E81" s="288">
        <v>0</v>
      </c>
      <c r="F81" s="394" t="s">
        <v>15</v>
      </c>
    </row>
    <row r="82" spans="1:6" s="311" customFormat="1" ht="12" customHeight="1">
      <c r="A82" s="657" t="s">
        <v>1194</v>
      </c>
      <c r="B82" s="643" t="s">
        <v>1195</v>
      </c>
      <c r="C82" s="651"/>
      <c r="D82" s="305">
        <v>0</v>
      </c>
      <c r="E82" s="288">
        <v>0</v>
      </c>
      <c r="F82" s="394" t="s">
        <v>16</v>
      </c>
    </row>
    <row r="83" spans="1:6" s="311" customFormat="1" ht="12" customHeight="1" thickBot="1">
      <c r="A83" s="657" t="s">
        <v>1196</v>
      </c>
      <c r="B83" s="643" t="s">
        <v>1197</v>
      </c>
      <c r="C83" s="651"/>
      <c r="D83" s="305">
        <v>0</v>
      </c>
      <c r="E83" s="288">
        <v>0</v>
      </c>
      <c r="F83" s="394" t="s">
        <v>17</v>
      </c>
    </row>
    <row r="84" spans="1:6" s="311" customFormat="1" ht="12" customHeight="1" thickBot="1">
      <c r="A84" s="658" t="s">
        <v>1198</v>
      </c>
      <c r="B84" s="646" t="s">
        <v>1199</v>
      </c>
      <c r="C84" s="651"/>
      <c r="D84" s="327">
        <v>0</v>
      </c>
      <c r="E84" s="328">
        <v>0</v>
      </c>
      <c r="F84" s="394" t="s">
        <v>18</v>
      </c>
    </row>
    <row r="85" spans="1:6" s="311" customFormat="1" ht="12" customHeight="1" thickBot="1">
      <c r="A85" s="654" t="s">
        <v>1200</v>
      </c>
      <c r="B85" s="647" t="s">
        <v>1201</v>
      </c>
      <c r="C85" s="659"/>
      <c r="D85" s="307"/>
      <c r="E85" s="319"/>
      <c r="F85" s="394" t="s">
        <v>19</v>
      </c>
    </row>
    <row r="86" spans="1:6" s="311" customFormat="1" ht="12" customHeight="1" thickBot="1">
      <c r="A86" s="654" t="s">
        <v>1202</v>
      </c>
      <c r="B86" s="660" t="s">
        <v>1203</v>
      </c>
      <c r="C86" s="649">
        <f>+C63+C67+C72+C75+C80+C85</f>
        <v>0</v>
      </c>
      <c r="D86" s="649">
        <f>+D63+D67+D72+D75+D80+D85</f>
        <v>8508</v>
      </c>
      <c r="E86" s="649">
        <f>+E63+E67+E72+E75+E80+E85</f>
        <v>7006</v>
      </c>
      <c r="F86" s="394" t="s">
        <v>20</v>
      </c>
    </row>
    <row r="87" spans="1:6" s="311" customFormat="1" ht="12" customHeight="1" thickBot="1">
      <c r="A87" s="661" t="s">
        <v>1204</v>
      </c>
      <c r="B87" s="662" t="s">
        <v>1205</v>
      </c>
      <c r="C87" s="649">
        <f>+C62+C86</f>
        <v>0</v>
      </c>
      <c r="D87" s="649">
        <f>+D62+D86</f>
        <v>8508</v>
      </c>
      <c r="E87" s="649">
        <f>+E62+E86</f>
        <v>7006</v>
      </c>
      <c r="F87" s="394"/>
    </row>
    <row r="88" spans="1:6" ht="16.5" customHeight="1">
      <c r="A88" s="1161" t="s">
        <v>873</v>
      </c>
      <c r="B88" s="1161"/>
      <c r="C88" s="1161"/>
      <c r="D88" s="1161"/>
      <c r="E88" s="1161"/>
      <c r="F88" s="392"/>
    </row>
    <row r="89" spans="1:6" s="317" customFormat="1" ht="16.5" customHeight="1" thickBot="1">
      <c r="A89" s="38" t="s">
        <v>946</v>
      </c>
      <c r="B89" s="38"/>
      <c r="C89" s="278"/>
      <c r="D89" s="278"/>
      <c r="E89" s="278" t="s">
        <v>990</v>
      </c>
      <c r="F89" s="395"/>
    </row>
    <row r="90" spans="1:6" s="317" customFormat="1" ht="16.5" customHeight="1">
      <c r="A90" s="1167" t="s">
        <v>893</v>
      </c>
      <c r="B90" s="1164" t="s">
        <v>1011</v>
      </c>
      <c r="C90" s="1162" t="str">
        <f>+C4</f>
        <v>2015.év</v>
      </c>
      <c r="D90" s="1162"/>
      <c r="E90" s="1163"/>
      <c r="F90" s="395"/>
    </row>
    <row r="91" spans="1:6" ht="38.1" customHeight="1" thickBot="1">
      <c r="A91" s="1168"/>
      <c r="B91" s="1165"/>
      <c r="C91" s="39" t="s">
        <v>1012</v>
      </c>
      <c r="D91" s="39" t="s">
        <v>1017</v>
      </c>
      <c r="E91" s="40" t="s">
        <v>1018</v>
      </c>
      <c r="F91" s="392"/>
    </row>
    <row r="92" spans="1:6" s="310" customFormat="1" ht="12" customHeight="1" thickBot="1">
      <c r="A92" s="274" t="s">
        <v>1206</v>
      </c>
      <c r="B92" s="275" t="s">
        <v>1207</v>
      </c>
      <c r="C92" s="275" t="s">
        <v>1208</v>
      </c>
      <c r="D92" s="275" t="s">
        <v>1209</v>
      </c>
      <c r="E92" s="276" t="s">
        <v>1210</v>
      </c>
      <c r="F92" s="393"/>
    </row>
    <row r="93" spans="1:6" ht="12" customHeight="1" thickBot="1">
      <c r="A93" s="663" t="s">
        <v>844</v>
      </c>
      <c r="B93" s="664" t="s">
        <v>360</v>
      </c>
      <c r="C93" s="665">
        <f>SUM(C94:C98)</f>
        <v>0</v>
      </c>
      <c r="D93" s="665">
        <f>SUM(D94:D98)</f>
        <v>8431</v>
      </c>
      <c r="E93" s="665">
        <f>SUM(E94:E98)</f>
        <v>6538</v>
      </c>
      <c r="F93" s="392" t="s">
        <v>1351</v>
      </c>
    </row>
    <row r="94" spans="1:6" ht="12" customHeight="1">
      <c r="A94" s="666" t="s">
        <v>905</v>
      </c>
      <c r="B94" s="667" t="s">
        <v>874</v>
      </c>
      <c r="C94" s="668"/>
      <c r="D94" s="89">
        <v>5719</v>
      </c>
      <c r="E94" s="255">
        <v>4552</v>
      </c>
      <c r="F94" s="392" t="s">
        <v>1352</v>
      </c>
    </row>
    <row r="95" spans="1:6" ht="12" customHeight="1">
      <c r="A95" s="642" t="s">
        <v>906</v>
      </c>
      <c r="B95" s="669" t="s">
        <v>967</v>
      </c>
      <c r="C95" s="644"/>
      <c r="D95" s="302">
        <v>1554</v>
      </c>
      <c r="E95" s="285">
        <v>1219</v>
      </c>
      <c r="F95" s="392" t="s">
        <v>1353</v>
      </c>
    </row>
    <row r="96" spans="1:6" ht="12" customHeight="1">
      <c r="A96" s="642" t="s">
        <v>907</v>
      </c>
      <c r="B96" s="669" t="s">
        <v>934</v>
      </c>
      <c r="C96" s="648"/>
      <c r="D96" s="304">
        <v>1158</v>
      </c>
      <c r="E96" s="287">
        <v>767</v>
      </c>
      <c r="F96" s="392" t="s">
        <v>1354</v>
      </c>
    </row>
    <row r="97" spans="1:6" ht="12" customHeight="1">
      <c r="A97" s="642" t="s">
        <v>908</v>
      </c>
      <c r="B97" s="670" t="s">
        <v>968</v>
      </c>
      <c r="C97" s="648"/>
      <c r="D97" s="304"/>
      <c r="E97" s="287"/>
      <c r="F97" s="392" t="s">
        <v>1355</v>
      </c>
    </row>
    <row r="98" spans="1:6" ht="12" customHeight="1">
      <c r="A98" s="642" t="s">
        <v>917</v>
      </c>
      <c r="B98" s="671" t="s">
        <v>969</v>
      </c>
      <c r="C98" s="648"/>
      <c r="D98" s="304"/>
      <c r="E98" s="287"/>
      <c r="F98" s="392" t="s">
        <v>1356</v>
      </c>
    </row>
    <row r="99" spans="1:6" ht="12" customHeight="1">
      <c r="A99" s="642" t="s">
        <v>909</v>
      </c>
      <c r="B99" s="669" t="s">
        <v>1213</v>
      </c>
      <c r="C99" s="648"/>
      <c r="D99" s="304"/>
      <c r="E99" s="287"/>
      <c r="F99" s="392" t="s">
        <v>1357</v>
      </c>
    </row>
    <row r="100" spans="1:6" ht="12" customHeight="1">
      <c r="A100" s="642" t="s">
        <v>910</v>
      </c>
      <c r="B100" s="672" t="s">
        <v>1214</v>
      </c>
      <c r="C100" s="648"/>
      <c r="D100" s="304"/>
      <c r="E100" s="287"/>
      <c r="F100" s="392" t="s">
        <v>1358</v>
      </c>
    </row>
    <row r="101" spans="1:6" ht="12" customHeight="1">
      <c r="A101" s="642" t="s">
        <v>918</v>
      </c>
      <c r="B101" s="673" t="s">
        <v>1215</v>
      </c>
      <c r="C101" s="648"/>
      <c r="D101" s="304"/>
      <c r="E101" s="287"/>
      <c r="F101" s="392" t="s">
        <v>1359</v>
      </c>
    </row>
    <row r="102" spans="1:6" ht="12" customHeight="1">
      <c r="A102" s="642" t="s">
        <v>919</v>
      </c>
      <c r="B102" s="673" t="s">
        <v>1216</v>
      </c>
      <c r="C102" s="648"/>
      <c r="D102" s="304"/>
      <c r="E102" s="287"/>
      <c r="F102" s="392" t="s">
        <v>1360</v>
      </c>
    </row>
    <row r="103" spans="1:6" ht="12" customHeight="1">
      <c r="A103" s="642" t="s">
        <v>920</v>
      </c>
      <c r="B103" s="672" t="s">
        <v>1217</v>
      </c>
      <c r="C103" s="648"/>
      <c r="D103" s="304"/>
      <c r="E103" s="287"/>
      <c r="F103" s="392" t="s">
        <v>1361</v>
      </c>
    </row>
    <row r="104" spans="1:6" ht="12" customHeight="1">
      <c r="A104" s="642" t="s">
        <v>921</v>
      </c>
      <c r="B104" s="672" t="s">
        <v>1218</v>
      </c>
      <c r="C104" s="648"/>
      <c r="D104" s="304"/>
      <c r="E104" s="287"/>
      <c r="F104" s="392" t="s">
        <v>1362</v>
      </c>
    </row>
    <row r="105" spans="1:6" ht="12" customHeight="1">
      <c r="A105" s="642" t="s">
        <v>923</v>
      </c>
      <c r="B105" s="673" t="s">
        <v>1219</v>
      </c>
      <c r="C105" s="648"/>
      <c r="D105" s="304"/>
      <c r="E105" s="287"/>
      <c r="F105" s="392" t="s">
        <v>1363</v>
      </c>
    </row>
    <row r="106" spans="1:6" ht="12" customHeight="1">
      <c r="A106" s="674" t="s">
        <v>970</v>
      </c>
      <c r="B106" s="675" t="s">
        <v>1220</v>
      </c>
      <c r="C106" s="648"/>
      <c r="D106" s="304"/>
      <c r="E106" s="287"/>
      <c r="F106" s="392" t="s">
        <v>1364</v>
      </c>
    </row>
    <row r="107" spans="1:6" ht="12" customHeight="1">
      <c r="A107" s="642" t="s">
        <v>1221</v>
      </c>
      <c r="B107" s="675" t="s">
        <v>1222</v>
      </c>
      <c r="C107" s="648"/>
      <c r="D107" s="304"/>
      <c r="E107" s="287"/>
      <c r="F107" s="392" t="s">
        <v>1365</v>
      </c>
    </row>
    <row r="108" spans="1:6" ht="12" customHeight="1" thickBot="1">
      <c r="A108" s="676" t="s">
        <v>1223</v>
      </c>
      <c r="B108" s="677" t="s">
        <v>1224</v>
      </c>
      <c r="C108" s="678"/>
      <c r="D108" s="90"/>
      <c r="E108" s="250"/>
      <c r="F108" s="392" t="s">
        <v>1366</v>
      </c>
    </row>
    <row r="109" spans="1:6" ht="12" customHeight="1" thickBot="1">
      <c r="A109" s="636" t="s">
        <v>845</v>
      </c>
      <c r="B109" s="679" t="s">
        <v>361</v>
      </c>
      <c r="C109" s="638">
        <f>+C110+C112+C114</f>
        <v>0</v>
      </c>
      <c r="D109" s="638">
        <f>+D110+D112+D114</f>
        <v>77</v>
      </c>
      <c r="E109" s="638">
        <f>+E110+E112+E114</f>
        <v>77</v>
      </c>
      <c r="F109" s="392" t="s">
        <v>1367</v>
      </c>
    </row>
    <row r="110" spans="1:6" ht="12" customHeight="1">
      <c r="A110" s="639" t="s">
        <v>911</v>
      </c>
      <c r="B110" s="669" t="s">
        <v>989</v>
      </c>
      <c r="C110" s="641"/>
      <c r="D110" s="303">
        <v>77</v>
      </c>
      <c r="E110" s="286">
        <v>77</v>
      </c>
      <c r="F110" s="392" t="s">
        <v>1368</v>
      </c>
    </row>
    <row r="111" spans="1:6" ht="12" customHeight="1">
      <c r="A111" s="639" t="s">
        <v>912</v>
      </c>
      <c r="B111" s="680" t="s">
        <v>1226</v>
      </c>
      <c r="C111" s="641"/>
      <c r="D111" s="303"/>
      <c r="E111" s="286"/>
      <c r="F111" s="392" t="s">
        <v>1369</v>
      </c>
    </row>
    <row r="112" spans="1:6">
      <c r="A112" s="639" t="s">
        <v>913</v>
      </c>
      <c r="B112" s="680" t="s">
        <v>971</v>
      </c>
      <c r="C112" s="644"/>
      <c r="D112" s="302"/>
      <c r="E112" s="285"/>
      <c r="F112" s="392" t="s">
        <v>1370</v>
      </c>
    </row>
    <row r="113" spans="1:6" ht="12" customHeight="1">
      <c r="A113" s="639" t="s">
        <v>914</v>
      </c>
      <c r="B113" s="680" t="s">
        <v>1227</v>
      </c>
      <c r="C113" s="681"/>
      <c r="D113" s="302"/>
      <c r="E113" s="285"/>
      <c r="F113" s="392" t="s">
        <v>1371</v>
      </c>
    </row>
    <row r="114" spans="1:6" ht="12" customHeight="1">
      <c r="A114" s="639" t="s">
        <v>915</v>
      </c>
      <c r="B114" s="682" t="s">
        <v>992</v>
      </c>
      <c r="C114" s="681"/>
      <c r="D114" s="302"/>
      <c r="E114" s="285"/>
      <c r="F114" s="392" t="s">
        <v>1372</v>
      </c>
    </row>
    <row r="115" spans="1:6" ht="21.75" customHeight="1">
      <c r="A115" s="639" t="s">
        <v>922</v>
      </c>
      <c r="B115" s="683" t="s">
        <v>1228</v>
      </c>
      <c r="C115" s="681"/>
      <c r="D115" s="302"/>
      <c r="E115" s="285"/>
      <c r="F115" s="392" t="s">
        <v>1373</v>
      </c>
    </row>
    <row r="116" spans="1:6" ht="24" customHeight="1">
      <c r="A116" s="639" t="s">
        <v>924</v>
      </c>
      <c r="B116" s="684" t="s">
        <v>1229</v>
      </c>
      <c r="C116" s="681"/>
      <c r="D116" s="302"/>
      <c r="E116" s="285"/>
      <c r="F116" s="392" t="s">
        <v>1374</v>
      </c>
    </row>
    <row r="117" spans="1:6" ht="12" customHeight="1">
      <c r="A117" s="639" t="s">
        <v>972</v>
      </c>
      <c r="B117" s="673" t="s">
        <v>1216</v>
      </c>
      <c r="C117" s="681"/>
      <c r="D117" s="302"/>
      <c r="E117" s="285"/>
      <c r="F117" s="392" t="s">
        <v>1375</v>
      </c>
    </row>
    <row r="118" spans="1:6" ht="12" customHeight="1">
      <c r="A118" s="639" t="s">
        <v>973</v>
      </c>
      <c r="B118" s="673" t="s">
        <v>1230</v>
      </c>
      <c r="C118" s="681"/>
      <c r="D118" s="302"/>
      <c r="E118" s="285"/>
      <c r="F118" s="392" t="s">
        <v>1376</v>
      </c>
    </row>
    <row r="119" spans="1:6" ht="12" customHeight="1">
      <c r="A119" s="639" t="s">
        <v>974</v>
      </c>
      <c r="B119" s="673" t="s">
        <v>1233</v>
      </c>
      <c r="C119" s="681"/>
      <c r="D119" s="302"/>
      <c r="E119" s="285"/>
      <c r="F119" s="392" t="s">
        <v>1377</v>
      </c>
    </row>
    <row r="120" spans="1:6" s="329" customFormat="1" ht="12" customHeight="1">
      <c r="A120" s="639" t="s">
        <v>1234</v>
      </c>
      <c r="B120" s="673" t="s">
        <v>1219</v>
      </c>
      <c r="C120" s="681"/>
      <c r="D120" s="302"/>
      <c r="E120" s="285"/>
      <c r="F120" s="392" t="s">
        <v>1378</v>
      </c>
    </row>
    <row r="121" spans="1:6" ht="12" customHeight="1">
      <c r="A121" s="639" t="s">
        <v>1235</v>
      </c>
      <c r="B121" s="673" t="s">
        <v>1236</v>
      </c>
      <c r="C121" s="681"/>
      <c r="D121" s="302"/>
      <c r="E121" s="285"/>
      <c r="F121" s="392" t="s">
        <v>1379</v>
      </c>
    </row>
    <row r="122" spans="1:6" ht="12" customHeight="1" thickBot="1">
      <c r="A122" s="674" t="s">
        <v>1237</v>
      </c>
      <c r="B122" s="673" t="s">
        <v>1238</v>
      </c>
      <c r="C122" s="685"/>
      <c r="D122" s="304"/>
      <c r="E122" s="287"/>
      <c r="F122" s="392" t="s">
        <v>1380</v>
      </c>
    </row>
    <row r="123" spans="1:6" ht="12" customHeight="1" thickBot="1">
      <c r="A123" s="636" t="s">
        <v>846</v>
      </c>
      <c r="B123" s="686" t="s">
        <v>1239</v>
      </c>
      <c r="C123" s="638">
        <f>+C124+C125</f>
        <v>0</v>
      </c>
      <c r="D123" s="301"/>
      <c r="E123" s="284"/>
      <c r="F123" s="392" t="s">
        <v>1381</v>
      </c>
    </row>
    <row r="124" spans="1:6" ht="12" customHeight="1">
      <c r="A124" s="639" t="s">
        <v>894</v>
      </c>
      <c r="B124" s="687" t="s">
        <v>881</v>
      </c>
      <c r="C124" s="641"/>
      <c r="D124" s="303"/>
      <c r="E124" s="286"/>
      <c r="F124" s="392" t="s">
        <v>1382</v>
      </c>
    </row>
    <row r="125" spans="1:6" ht="12" customHeight="1" thickBot="1">
      <c r="A125" s="645" t="s">
        <v>895</v>
      </c>
      <c r="B125" s="680" t="s">
        <v>882</v>
      </c>
      <c r="C125" s="648"/>
      <c r="D125" s="304"/>
      <c r="E125" s="287"/>
      <c r="F125" s="392" t="s">
        <v>1383</v>
      </c>
    </row>
    <row r="126" spans="1:6" ht="12" customHeight="1" thickBot="1">
      <c r="A126" s="636" t="s">
        <v>847</v>
      </c>
      <c r="B126" s="686" t="s">
        <v>1240</v>
      </c>
      <c r="C126" s="638">
        <f>C93+C109+C123</f>
        <v>0</v>
      </c>
      <c r="D126" s="638">
        <f>D93+D109+D123</f>
        <v>8508</v>
      </c>
      <c r="E126" s="638">
        <f>E93+E109+E123</f>
        <v>6615</v>
      </c>
      <c r="F126" s="392" t="s">
        <v>1384</v>
      </c>
    </row>
    <row r="127" spans="1:6" ht="12" customHeight="1" thickBot="1">
      <c r="A127" s="636" t="s">
        <v>848</v>
      </c>
      <c r="B127" s="686" t="s">
        <v>1241</v>
      </c>
      <c r="C127" s="638">
        <f>+C128+C129+C130</f>
        <v>0</v>
      </c>
      <c r="D127" s="301"/>
      <c r="E127" s="284"/>
      <c r="F127" s="392" t="s">
        <v>1385</v>
      </c>
    </row>
    <row r="128" spans="1:6" ht="12" customHeight="1">
      <c r="A128" s="639" t="s">
        <v>898</v>
      </c>
      <c r="B128" s="687" t="s">
        <v>1242</v>
      </c>
      <c r="C128" s="681"/>
      <c r="D128" s="302"/>
      <c r="E128" s="285"/>
      <c r="F128" s="392" t="s">
        <v>1386</v>
      </c>
    </row>
    <row r="129" spans="1:9" ht="12" customHeight="1">
      <c r="A129" s="639" t="s">
        <v>899</v>
      </c>
      <c r="B129" s="687" t="s">
        <v>1243</v>
      </c>
      <c r="C129" s="681"/>
      <c r="D129" s="302"/>
      <c r="E129" s="285"/>
      <c r="F129" s="392" t="s">
        <v>1387</v>
      </c>
    </row>
    <row r="130" spans="1:9" ht="12" customHeight="1" thickBot="1">
      <c r="A130" s="674" t="s">
        <v>900</v>
      </c>
      <c r="B130" s="688" t="s">
        <v>1244</v>
      </c>
      <c r="C130" s="681"/>
      <c r="D130" s="302"/>
      <c r="E130" s="285"/>
      <c r="F130" s="392" t="s">
        <v>1388</v>
      </c>
    </row>
    <row r="131" spans="1:9" ht="12" customHeight="1" thickBot="1">
      <c r="A131" s="636" t="s">
        <v>849</v>
      </c>
      <c r="B131" s="686" t="s">
        <v>1245</v>
      </c>
      <c r="C131" s="638">
        <f>+C132+C133+C134+C135</f>
        <v>0</v>
      </c>
      <c r="D131" s="301"/>
      <c r="E131" s="284"/>
      <c r="F131" s="392" t="s">
        <v>1389</v>
      </c>
    </row>
    <row r="132" spans="1:9" ht="12" customHeight="1">
      <c r="A132" s="639" t="s">
        <v>901</v>
      </c>
      <c r="B132" s="687" t="s">
        <v>1246</v>
      </c>
      <c r="C132" s="681"/>
      <c r="D132" s="302"/>
      <c r="E132" s="285"/>
      <c r="F132" s="392" t="s">
        <v>1390</v>
      </c>
    </row>
    <row r="133" spans="1:9" ht="12" customHeight="1">
      <c r="A133" s="639" t="s">
        <v>902</v>
      </c>
      <c r="B133" s="687" t="s">
        <v>1247</v>
      </c>
      <c r="C133" s="681"/>
      <c r="D133" s="302"/>
      <c r="E133" s="285"/>
      <c r="F133" s="392" t="s">
        <v>1391</v>
      </c>
    </row>
    <row r="134" spans="1:9" ht="12" customHeight="1">
      <c r="A134" s="639" t="s">
        <v>1141</v>
      </c>
      <c r="B134" s="687" t="s">
        <v>1248</v>
      </c>
      <c r="C134" s="681"/>
      <c r="D134" s="302"/>
      <c r="E134" s="285"/>
      <c r="F134" s="392" t="s">
        <v>1392</v>
      </c>
    </row>
    <row r="135" spans="1:9" ht="12" customHeight="1" thickBot="1">
      <c r="A135" s="674" t="s">
        <v>1143</v>
      </c>
      <c r="B135" s="688" t="s">
        <v>1249</v>
      </c>
      <c r="C135" s="681"/>
      <c r="D135" s="302"/>
      <c r="E135" s="285"/>
      <c r="F135" s="392" t="s">
        <v>1393</v>
      </c>
    </row>
    <row r="136" spans="1:9" ht="12" customHeight="1" thickBot="1">
      <c r="A136" s="636" t="s">
        <v>850</v>
      </c>
      <c r="B136" s="686" t="s">
        <v>1250</v>
      </c>
      <c r="C136" s="649">
        <f>+C137+C138+C139+C140</f>
        <v>0</v>
      </c>
      <c r="D136" s="307"/>
      <c r="E136" s="319"/>
      <c r="F136" s="392" t="s">
        <v>1394</v>
      </c>
    </row>
    <row r="137" spans="1:9" ht="12" customHeight="1">
      <c r="A137" s="639" t="s">
        <v>903</v>
      </c>
      <c r="B137" s="687" t="s">
        <v>1251</v>
      </c>
      <c r="C137" s="681"/>
      <c r="D137" s="302"/>
      <c r="E137" s="285"/>
      <c r="F137" s="392" t="s">
        <v>1395</v>
      </c>
    </row>
    <row r="138" spans="1:9" ht="12" customHeight="1">
      <c r="A138" s="639" t="s">
        <v>904</v>
      </c>
      <c r="B138" s="687" t="s">
        <v>1252</v>
      </c>
      <c r="C138" s="681"/>
      <c r="D138" s="302"/>
      <c r="E138" s="285"/>
      <c r="F138" s="392" t="s">
        <v>1396</v>
      </c>
    </row>
    <row r="139" spans="1:9" ht="12" customHeight="1">
      <c r="A139" s="639" t="s">
        <v>1150</v>
      </c>
      <c r="B139" s="687" t="s">
        <v>1253</v>
      </c>
      <c r="C139" s="681"/>
      <c r="D139" s="302"/>
      <c r="E139" s="285"/>
      <c r="F139" s="392" t="s">
        <v>1397</v>
      </c>
    </row>
    <row r="140" spans="1:9" ht="12" customHeight="1" thickBot="1">
      <c r="A140" s="674" t="s">
        <v>1152</v>
      </c>
      <c r="B140" s="688" t="s">
        <v>1254</v>
      </c>
      <c r="C140" s="681"/>
      <c r="D140" s="302"/>
      <c r="E140" s="285"/>
      <c r="F140" s="392" t="s">
        <v>1398</v>
      </c>
    </row>
    <row r="141" spans="1:9" ht="15" customHeight="1" thickBot="1">
      <c r="A141" s="636" t="s">
        <v>851</v>
      </c>
      <c r="B141" s="686" t="s">
        <v>1255</v>
      </c>
      <c r="C141" s="689">
        <f>+C142+C143+C144+C145</f>
        <v>0</v>
      </c>
      <c r="D141" s="91"/>
      <c r="E141" s="254"/>
      <c r="F141" s="392" t="s">
        <v>1399</v>
      </c>
      <c r="G141" s="318"/>
      <c r="H141" s="318"/>
      <c r="I141" s="318"/>
    </row>
    <row r="142" spans="1:9" s="311" customFormat="1" ht="12.95" customHeight="1">
      <c r="A142" s="639" t="s">
        <v>965</v>
      </c>
      <c r="B142" s="687" t="s">
        <v>1256</v>
      </c>
      <c r="C142" s="681"/>
      <c r="D142" s="302"/>
      <c r="E142" s="285"/>
      <c r="F142" s="392" t="s">
        <v>1400</v>
      </c>
    </row>
    <row r="143" spans="1:9" ht="12.75" customHeight="1">
      <c r="A143" s="639" t="s">
        <v>966</v>
      </c>
      <c r="B143" s="687" t="s">
        <v>1257</v>
      </c>
      <c r="C143" s="681"/>
      <c r="D143" s="302"/>
      <c r="E143" s="285"/>
      <c r="F143" s="392" t="s">
        <v>1401</v>
      </c>
    </row>
    <row r="144" spans="1:9" ht="12.75" customHeight="1">
      <c r="A144" s="639" t="s">
        <v>991</v>
      </c>
      <c r="B144" s="687" t="s">
        <v>1258</v>
      </c>
      <c r="C144" s="681"/>
      <c r="D144" s="302"/>
      <c r="E144" s="285"/>
      <c r="F144" s="392" t="s">
        <v>1402</v>
      </c>
    </row>
    <row r="145" spans="1:6" ht="12.75" customHeight="1" thickBot="1">
      <c r="A145" s="639" t="s">
        <v>1158</v>
      </c>
      <c r="B145" s="687" t="s">
        <v>1259</v>
      </c>
      <c r="C145" s="681"/>
      <c r="D145" s="302"/>
      <c r="E145" s="285"/>
      <c r="F145" s="392" t="s">
        <v>1403</v>
      </c>
    </row>
    <row r="146" spans="1:6" ht="16.5" thickBot="1">
      <c r="A146" s="636" t="s">
        <v>852</v>
      </c>
      <c r="B146" s="686" t="s">
        <v>1260</v>
      </c>
      <c r="C146" s="690">
        <f>C127+C131+C136+C141</f>
        <v>0</v>
      </c>
      <c r="D146" s="690">
        <f>+D127+D131+D136+D141</f>
        <v>0</v>
      </c>
      <c r="E146" s="690">
        <f>+E127+E131+E136+E141</f>
        <v>0</v>
      </c>
      <c r="F146" s="392" t="s">
        <v>1404</v>
      </c>
    </row>
    <row r="147" spans="1:6" ht="16.5" thickBot="1">
      <c r="A147" s="691" t="s">
        <v>853</v>
      </c>
      <c r="B147" s="297" t="s">
        <v>1261</v>
      </c>
      <c r="C147" s="690">
        <f>C126+C146</f>
        <v>0</v>
      </c>
      <c r="D147" s="690">
        <f>+D126+D146</f>
        <v>8508</v>
      </c>
      <c r="E147" s="690">
        <f>+E126+E146</f>
        <v>6615</v>
      </c>
      <c r="F147" s="392" t="s">
        <v>1405</v>
      </c>
    </row>
    <row r="149" spans="1:6" ht="18.75" customHeight="1">
      <c r="A149" s="1166" t="s">
        <v>1262</v>
      </c>
      <c r="B149" s="1166"/>
      <c r="C149" s="1166"/>
      <c r="D149" s="1166"/>
      <c r="E149" s="1166"/>
    </row>
    <row r="150" spans="1:6" ht="13.5" customHeight="1" thickBot="1">
      <c r="A150" s="279" t="s">
        <v>947</v>
      </c>
      <c r="B150" s="279"/>
      <c r="C150" s="309"/>
      <c r="E150" s="296" t="s">
        <v>990</v>
      </c>
    </row>
    <row r="151" spans="1:6" ht="21.75" thickBot="1">
      <c r="A151" s="269">
        <v>1</v>
      </c>
      <c r="B151" s="272" t="s">
        <v>1263</v>
      </c>
      <c r="C151" s="295">
        <f>+C62-C126</f>
        <v>0</v>
      </c>
      <c r="D151" s="295">
        <f>+D62-D126</f>
        <v>-8508</v>
      </c>
      <c r="E151" s="295">
        <f>+E62-E126</f>
        <v>-6615</v>
      </c>
    </row>
    <row r="152" spans="1:6" ht="21.75" thickBot="1">
      <c r="A152" s="269" t="s">
        <v>845</v>
      </c>
      <c r="B152" s="272" t="s">
        <v>1264</v>
      </c>
      <c r="C152" s="295">
        <f>+C85-C146</f>
        <v>0</v>
      </c>
      <c r="D152" s="295">
        <f>+D86-D146</f>
        <v>8508</v>
      </c>
      <c r="E152" s="295">
        <f>+E86-E146</f>
        <v>7006</v>
      </c>
    </row>
    <row r="153" spans="1:6" ht="7.5" customHeight="1"/>
    <row r="155" spans="1:6" ht="12.75" customHeight="1"/>
    <row r="156" spans="1:6" ht="12.75" customHeight="1"/>
    <row r="157" spans="1:6" ht="12.75" customHeight="1"/>
    <row r="158" spans="1:6" ht="12.75" customHeight="1"/>
    <row r="159" spans="1:6" ht="12.75" customHeight="1"/>
    <row r="160" spans="1:6" ht="12.75" customHeight="1"/>
    <row r="161" spans="3:6" ht="12.75" customHeight="1"/>
    <row r="162" spans="3:6" s="298" customFormat="1" ht="12.75" customHeight="1">
      <c r="C162" s="299"/>
      <c r="D162" s="299"/>
      <c r="E162" s="299"/>
      <c r="F162" s="309"/>
    </row>
  </sheetData>
  <mergeCells count="10">
    <mergeCell ref="A1:F1"/>
    <mergeCell ref="A2:E2"/>
    <mergeCell ref="B90:B91"/>
    <mergeCell ref="A149:E149"/>
    <mergeCell ref="A90:A91"/>
    <mergeCell ref="C90:E90"/>
    <mergeCell ref="C4:E4"/>
    <mergeCell ref="B4:B5"/>
    <mergeCell ref="A4:A5"/>
    <mergeCell ref="A88:E88"/>
  </mergeCells>
  <phoneticPr fontId="0" type="noConversion"/>
  <printOptions horizontalCentered="1"/>
  <pageMargins left="0.31496062992125984" right="0.35433070866141736" top="0.86614173228346458" bottom="0.51181102362204722" header="0.23622047244094491" footer="0.51181102362204722"/>
  <pageSetup paperSize="9" scale="65" orientation="portrait" horizontalDpi="300" verticalDpi="300" r:id="rId1"/>
  <headerFooter alignWithMargins="0">
    <oddHeader>&amp;C&amp;"Times New Roman CE,Félkövér"&amp;12
Jászboldogháza Községi Önkormányzat
2015. ÉVI ZÁRSZÁMADÁS
JÁSZBOLDOGHÁZAI MESEVÁR ÓVODA FELADATOK MÉRLEGE
&amp;R&amp;"Times New Roman CE,Félkövér dőlt"&amp;11 1.4. melléklet az 5/2016. (V.10.) önkormányzati rendelethez</oddHeader>
  </headerFooter>
  <rowBreaks count="1" manualBreakCount="1">
    <brk id="87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K31"/>
  <sheetViews>
    <sheetView view="pageBreakPreview" topLeftCell="C1" zoomScaleNormal="100" zoomScaleSheetLayoutView="100" workbookViewId="0">
      <selection activeCell="N12" sqref="N12"/>
    </sheetView>
  </sheetViews>
  <sheetFormatPr defaultRowHeight="12.75"/>
  <cols>
    <col min="1" max="1" width="6.83203125" style="10" customWidth="1"/>
    <col min="2" max="2" width="55.1640625" style="24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1" width="9.33203125" style="396" hidden="1" customWidth="1"/>
    <col min="12" max="16384" width="9.33203125" style="10"/>
  </cols>
  <sheetData>
    <row r="1" spans="1:11" ht="39.75" customHeight="1">
      <c r="B1" s="342" t="s">
        <v>951</v>
      </c>
      <c r="C1" s="343"/>
      <c r="D1" s="343"/>
      <c r="E1" s="343"/>
      <c r="F1" s="343"/>
      <c r="G1" s="343"/>
      <c r="H1" s="343"/>
      <c r="I1" s="343"/>
      <c r="J1" s="1173" t="str">
        <f>+CONCATENATE("2.1. melléklet az 5/2016. (V.10.) önkormányzati rendelethez")</f>
        <v>2.1. melléklet az 5/2016. (V.10.) önkormányzati rendelethez</v>
      </c>
    </row>
    <row r="2" spans="1:11" ht="14.25" thickBot="1">
      <c r="G2" s="35"/>
      <c r="H2" s="35"/>
      <c r="I2" s="35" t="s">
        <v>883</v>
      </c>
      <c r="J2" s="1173"/>
    </row>
    <row r="3" spans="1:11" ht="18" customHeight="1" thickBot="1">
      <c r="A3" s="1174" t="s">
        <v>893</v>
      </c>
      <c r="B3" s="366" t="s">
        <v>879</v>
      </c>
      <c r="C3" s="367"/>
      <c r="D3" s="367"/>
      <c r="E3" s="367"/>
      <c r="F3" s="366" t="s">
        <v>880</v>
      </c>
      <c r="G3" s="368"/>
      <c r="H3" s="368"/>
      <c r="I3" s="368"/>
      <c r="J3" s="1173"/>
    </row>
    <row r="4" spans="1:11" s="344" customFormat="1" ht="35.25" customHeight="1" thickBot="1">
      <c r="A4" s="1175"/>
      <c r="B4" s="25" t="s">
        <v>884</v>
      </c>
      <c r="C4" s="26" t="str">
        <f>+CONCATENATE(LEFT('1.1.sz.mell.'!C3,4),". évi eredeti előirányzat")</f>
        <v>2015. évi eredeti előirányzat</v>
      </c>
      <c r="D4" s="330" t="str">
        <f>+CONCATENATE(LEFT('1.1.sz.mell.'!C3,4),". évi módosított előirányzat")</f>
        <v>2015. évi módosított előirányzat</v>
      </c>
      <c r="E4" s="26" t="str">
        <f>+CONCATENATE(LEFT('1.1.sz.mell.'!C3,4),". évi teljesítés")</f>
        <v>2015. évi teljesítés</v>
      </c>
      <c r="F4" s="25" t="s">
        <v>884</v>
      </c>
      <c r="G4" s="26" t="str">
        <f>+C4</f>
        <v>2015. évi eredeti előirányzat</v>
      </c>
      <c r="H4" s="330" t="str">
        <f>+D4</f>
        <v>2015. évi módosított előirányzat</v>
      </c>
      <c r="I4" s="360" t="str">
        <f>+E4</f>
        <v>2015. évi teljesítés</v>
      </c>
      <c r="J4" s="1173"/>
      <c r="K4" s="397"/>
    </row>
    <row r="5" spans="1:11" s="345" customFormat="1" ht="12" customHeight="1" thickBot="1">
      <c r="A5" s="369" t="s">
        <v>1206</v>
      </c>
      <c r="B5" s="370" t="s">
        <v>1207</v>
      </c>
      <c r="C5" s="371" t="s">
        <v>1208</v>
      </c>
      <c r="D5" s="371" t="s">
        <v>1209</v>
      </c>
      <c r="E5" s="371" t="s">
        <v>1210</v>
      </c>
      <c r="F5" s="370" t="s">
        <v>1289</v>
      </c>
      <c r="G5" s="371" t="s">
        <v>1290</v>
      </c>
      <c r="H5" s="371" t="s">
        <v>1291</v>
      </c>
      <c r="I5" s="372" t="s">
        <v>1292</v>
      </c>
      <c r="J5" s="1173"/>
      <c r="K5" s="398"/>
    </row>
    <row r="6" spans="1:11" ht="15" customHeight="1">
      <c r="A6" s="346" t="s">
        <v>844</v>
      </c>
      <c r="B6" s="347" t="s">
        <v>1265</v>
      </c>
      <c r="C6" s="333">
        <v>48124</v>
      </c>
      <c r="D6" s="333">
        <v>50369</v>
      </c>
      <c r="E6" s="333">
        <v>50369</v>
      </c>
      <c r="F6" s="347" t="s">
        <v>887</v>
      </c>
      <c r="G6" s="333">
        <v>91174</v>
      </c>
      <c r="H6" s="333">
        <v>90316</v>
      </c>
      <c r="I6" s="339">
        <v>77365</v>
      </c>
      <c r="J6" s="1173"/>
      <c r="K6" s="396" t="s">
        <v>1351</v>
      </c>
    </row>
    <row r="7" spans="1:11" ht="15" customHeight="1">
      <c r="A7" s="348" t="s">
        <v>845</v>
      </c>
      <c r="B7" s="349" t="s">
        <v>1266</v>
      </c>
      <c r="C7" s="334">
        <v>84347</v>
      </c>
      <c r="D7" s="334">
        <v>67439</v>
      </c>
      <c r="E7" s="334">
        <v>67439</v>
      </c>
      <c r="F7" s="349" t="s">
        <v>967</v>
      </c>
      <c r="G7" s="334">
        <v>17036</v>
      </c>
      <c r="H7" s="334">
        <v>16915</v>
      </c>
      <c r="I7" s="340">
        <v>14248</v>
      </c>
      <c r="J7" s="1173"/>
      <c r="K7" s="396" t="s">
        <v>1352</v>
      </c>
    </row>
    <row r="8" spans="1:11" ht="15" customHeight="1">
      <c r="A8" s="348" t="s">
        <v>846</v>
      </c>
      <c r="B8" s="349" t="s">
        <v>1267</v>
      </c>
      <c r="C8" s="334">
        <v>0</v>
      </c>
      <c r="D8" s="334">
        <v>0</v>
      </c>
      <c r="E8" s="334">
        <v>0</v>
      </c>
      <c r="F8" s="349" t="s">
        <v>995</v>
      </c>
      <c r="G8" s="334">
        <v>51303</v>
      </c>
      <c r="H8" s="334">
        <v>58918</v>
      </c>
      <c r="I8" s="340">
        <v>48791</v>
      </c>
      <c r="J8" s="1173"/>
      <c r="K8" s="396" t="s">
        <v>1353</v>
      </c>
    </row>
    <row r="9" spans="1:11" ht="15" customHeight="1">
      <c r="A9" s="348" t="s">
        <v>847</v>
      </c>
      <c r="B9" s="349" t="s">
        <v>958</v>
      </c>
      <c r="C9" s="334">
        <v>23997</v>
      </c>
      <c r="D9" s="334">
        <v>31410</v>
      </c>
      <c r="E9" s="334">
        <v>29544</v>
      </c>
      <c r="F9" s="349" t="s">
        <v>968</v>
      </c>
      <c r="G9" s="334">
        <v>6332</v>
      </c>
      <c r="H9" s="334">
        <v>10053</v>
      </c>
      <c r="I9" s="340">
        <v>8082</v>
      </c>
      <c r="J9" s="1173"/>
      <c r="K9" s="396" t="s">
        <v>1354</v>
      </c>
    </row>
    <row r="10" spans="1:11" ht="15" customHeight="1">
      <c r="A10" s="348" t="s">
        <v>848</v>
      </c>
      <c r="B10" s="350" t="s">
        <v>1268</v>
      </c>
      <c r="C10" s="334"/>
      <c r="D10" s="334">
        <v>9840</v>
      </c>
      <c r="E10" s="334">
        <v>240</v>
      </c>
      <c r="F10" s="349" t="s">
        <v>969</v>
      </c>
      <c r="G10" s="334">
        <v>13869</v>
      </c>
      <c r="H10" s="334">
        <v>13746</v>
      </c>
      <c r="I10" s="340">
        <v>13697</v>
      </c>
      <c r="J10" s="1173"/>
      <c r="K10" s="396" t="s">
        <v>1355</v>
      </c>
    </row>
    <row r="11" spans="1:11" ht="15" customHeight="1">
      <c r="A11" s="348" t="s">
        <v>849</v>
      </c>
      <c r="B11" s="349" t="s">
        <v>1343</v>
      </c>
      <c r="C11" s="335">
        <v>0</v>
      </c>
      <c r="D11" s="335">
        <v>0</v>
      </c>
      <c r="E11" s="335">
        <v>0</v>
      </c>
      <c r="F11" s="349" t="s">
        <v>875</v>
      </c>
      <c r="G11" s="334"/>
      <c r="H11" s="334"/>
      <c r="I11" s="340"/>
      <c r="J11" s="1173"/>
      <c r="K11" s="396" t="s">
        <v>1356</v>
      </c>
    </row>
    <row r="12" spans="1:11" ht="15" customHeight="1">
      <c r="A12" s="348" t="s">
        <v>850</v>
      </c>
      <c r="B12" s="349" t="s">
        <v>1137</v>
      </c>
      <c r="C12" s="334">
        <v>23847</v>
      </c>
      <c r="D12" s="334">
        <v>31018</v>
      </c>
      <c r="E12" s="334">
        <v>26883</v>
      </c>
      <c r="F12" s="7"/>
      <c r="G12" s="334"/>
      <c r="H12" s="334"/>
      <c r="I12" s="340"/>
      <c r="J12" s="1173"/>
      <c r="K12" s="396" t="s">
        <v>1357</v>
      </c>
    </row>
    <row r="13" spans="1:11" ht="15" customHeight="1">
      <c r="A13" s="348" t="s">
        <v>851</v>
      </c>
      <c r="B13" s="7"/>
      <c r="C13" s="334"/>
      <c r="D13" s="334"/>
      <c r="E13" s="334"/>
      <c r="F13" s="7"/>
      <c r="G13" s="334"/>
      <c r="H13" s="334"/>
      <c r="I13" s="340"/>
      <c r="J13" s="1173"/>
    </row>
    <row r="14" spans="1:11" ht="15" customHeight="1">
      <c r="A14" s="348" t="s">
        <v>852</v>
      </c>
      <c r="B14" s="359"/>
      <c r="C14" s="335"/>
      <c r="D14" s="335"/>
      <c r="E14" s="335"/>
      <c r="F14" s="7"/>
      <c r="G14" s="334"/>
      <c r="H14" s="334"/>
      <c r="I14" s="340"/>
      <c r="J14" s="1173"/>
    </row>
    <row r="15" spans="1:11" ht="15" customHeight="1">
      <c r="A15" s="348" t="s">
        <v>853</v>
      </c>
      <c r="B15" s="7"/>
      <c r="C15" s="334"/>
      <c r="D15" s="334"/>
      <c r="E15" s="334"/>
      <c r="F15" s="7"/>
      <c r="G15" s="334"/>
      <c r="H15" s="334"/>
      <c r="I15" s="340"/>
      <c r="J15" s="1173"/>
    </row>
    <row r="16" spans="1:11" ht="15" customHeight="1">
      <c r="A16" s="348" t="s">
        <v>854</v>
      </c>
      <c r="B16" s="7"/>
      <c r="C16" s="334"/>
      <c r="D16" s="334"/>
      <c r="E16" s="334"/>
      <c r="F16" s="7"/>
      <c r="G16" s="334"/>
      <c r="H16" s="334"/>
      <c r="I16" s="340"/>
      <c r="J16" s="1173"/>
    </row>
    <row r="17" spans="1:11" ht="15" customHeight="1" thickBot="1">
      <c r="A17" s="348" t="s">
        <v>855</v>
      </c>
      <c r="B17" s="11"/>
      <c r="C17" s="336"/>
      <c r="D17" s="336"/>
      <c r="E17" s="336"/>
      <c r="F17" s="7"/>
      <c r="G17" s="336"/>
      <c r="H17" s="336"/>
      <c r="I17" s="341"/>
      <c r="J17" s="1173"/>
    </row>
    <row r="18" spans="1:11" ht="17.25" customHeight="1" thickBot="1">
      <c r="A18" s="351" t="s">
        <v>856</v>
      </c>
      <c r="B18" s="332" t="s">
        <v>1269</v>
      </c>
      <c r="C18" s="337">
        <f>+C6+C7+C9+C10+C12+C13+C14+C15+C16+C17</f>
        <v>180315</v>
      </c>
      <c r="D18" s="337">
        <f>+D6+D7+D9+D10+D12+D13+D14+D15+D16+D17</f>
        <v>190076</v>
      </c>
      <c r="E18" s="337">
        <f>+E6+E7+E9+E10+E12+E13+E14+E15+E16+E17</f>
        <v>174475</v>
      </c>
      <c r="F18" s="332" t="s">
        <v>1276</v>
      </c>
      <c r="G18" s="337">
        <f>SUM(G6:G17)</f>
        <v>179714</v>
      </c>
      <c r="H18" s="337">
        <f>SUM(H6:H17)</f>
        <v>189948</v>
      </c>
      <c r="I18" s="337">
        <f>SUM(I6:I17)</f>
        <v>162183</v>
      </c>
      <c r="J18" s="1173"/>
      <c r="K18" s="396" t="s">
        <v>1358</v>
      </c>
    </row>
    <row r="19" spans="1:11" ht="15" customHeight="1">
      <c r="A19" s="352" t="s">
        <v>857</v>
      </c>
      <c r="B19" s="353" t="s">
        <v>1270</v>
      </c>
      <c r="C19" s="36">
        <f>+C20+C21+C22+C23</f>
        <v>0</v>
      </c>
      <c r="D19" s="36">
        <f>+D20+D21+D22+D23</f>
        <v>0</v>
      </c>
      <c r="E19" s="36">
        <f>+E20+E21+E22+E23</f>
        <v>0</v>
      </c>
      <c r="F19" s="354" t="s">
        <v>975</v>
      </c>
      <c r="G19" s="338"/>
      <c r="H19" s="338"/>
      <c r="I19" s="338"/>
      <c r="J19" s="1173"/>
      <c r="K19" s="396" t="s">
        <v>1359</v>
      </c>
    </row>
    <row r="20" spans="1:11" ht="15" customHeight="1">
      <c r="A20" s="355" t="s">
        <v>858</v>
      </c>
      <c r="B20" s="354" t="s">
        <v>987</v>
      </c>
      <c r="C20" s="331"/>
      <c r="D20" s="331"/>
      <c r="E20" s="331"/>
      <c r="F20" s="354" t="s">
        <v>1277</v>
      </c>
      <c r="G20" s="331"/>
      <c r="H20" s="331"/>
      <c r="I20" s="331"/>
      <c r="J20" s="1173"/>
      <c r="K20" s="396" t="s">
        <v>1360</v>
      </c>
    </row>
    <row r="21" spans="1:11" ht="15" customHeight="1">
      <c r="A21" s="355" t="s">
        <v>859</v>
      </c>
      <c r="B21" s="354" t="s">
        <v>988</v>
      </c>
      <c r="C21" s="331"/>
      <c r="D21" s="331"/>
      <c r="E21" s="331"/>
      <c r="F21" s="354" t="s">
        <v>949</v>
      </c>
      <c r="G21" s="331"/>
      <c r="H21" s="331"/>
      <c r="I21" s="331"/>
      <c r="J21" s="1173"/>
      <c r="K21" s="396" t="s">
        <v>1361</v>
      </c>
    </row>
    <row r="22" spans="1:11" ht="15" customHeight="1">
      <c r="A22" s="355" t="s">
        <v>860</v>
      </c>
      <c r="B22" s="354" t="s">
        <v>993</v>
      </c>
      <c r="C22" s="331"/>
      <c r="D22" s="331"/>
      <c r="E22" s="331"/>
      <c r="F22" s="354" t="s">
        <v>950</v>
      </c>
      <c r="G22" s="331"/>
      <c r="H22" s="331"/>
      <c r="I22" s="331"/>
      <c r="J22" s="1173"/>
      <c r="K22" s="396" t="s">
        <v>1362</v>
      </c>
    </row>
    <row r="23" spans="1:11" ht="15" customHeight="1">
      <c r="A23" s="355" t="s">
        <v>861</v>
      </c>
      <c r="B23" s="354" t="s">
        <v>994</v>
      </c>
      <c r="C23" s="331"/>
      <c r="D23" s="331"/>
      <c r="E23" s="331"/>
      <c r="F23" s="353" t="s">
        <v>996</v>
      </c>
      <c r="G23" s="331"/>
      <c r="H23" s="331"/>
      <c r="I23" s="331"/>
      <c r="J23" s="1173"/>
      <c r="K23" s="396" t="s">
        <v>1363</v>
      </c>
    </row>
    <row r="24" spans="1:11" ht="15" customHeight="1">
      <c r="A24" s="355" t="s">
        <v>862</v>
      </c>
      <c r="B24" s="354" t="s">
        <v>1271</v>
      </c>
      <c r="C24" s="356">
        <f>+C25+C26</f>
        <v>0</v>
      </c>
      <c r="D24" s="356">
        <f>+D25+D26</f>
        <v>0</v>
      </c>
      <c r="E24" s="356">
        <f>+E25+E26</f>
        <v>0</v>
      </c>
      <c r="F24" s="354" t="s">
        <v>976</v>
      </c>
      <c r="G24" s="331"/>
      <c r="H24" s="331"/>
      <c r="I24" s="331"/>
      <c r="J24" s="1173"/>
      <c r="K24" s="396" t="s">
        <v>1364</v>
      </c>
    </row>
    <row r="25" spans="1:11" ht="15" customHeight="1">
      <c r="A25" s="352" t="s">
        <v>863</v>
      </c>
      <c r="B25" s="353" t="s">
        <v>1272</v>
      </c>
      <c r="C25" s="338"/>
      <c r="D25" s="338"/>
      <c r="E25" s="338"/>
      <c r="F25" s="347" t="s">
        <v>977</v>
      </c>
      <c r="G25" s="338"/>
      <c r="H25" s="338"/>
      <c r="I25" s="338"/>
      <c r="J25" s="1173"/>
      <c r="K25" s="396" t="s">
        <v>1365</v>
      </c>
    </row>
    <row r="26" spans="1:11" ht="15" customHeight="1">
      <c r="A26" s="355" t="s">
        <v>864</v>
      </c>
      <c r="B26" s="354" t="s">
        <v>1273</v>
      </c>
      <c r="C26" s="331"/>
      <c r="D26" s="331"/>
      <c r="E26" s="331"/>
      <c r="F26" s="7" t="s">
        <v>157</v>
      </c>
      <c r="G26" s="331"/>
      <c r="H26" s="331">
        <v>8508</v>
      </c>
      <c r="I26" s="331">
        <v>7006</v>
      </c>
      <c r="J26" s="1173"/>
      <c r="K26" s="396" t="s">
        <v>1366</v>
      </c>
    </row>
    <row r="27" spans="1:11" ht="15" customHeight="1" thickBot="1">
      <c r="A27" s="352">
        <v>22</v>
      </c>
      <c r="B27" s="353"/>
      <c r="C27" s="338"/>
      <c r="D27" s="338"/>
      <c r="E27" s="338"/>
      <c r="F27" s="374" t="s">
        <v>1252</v>
      </c>
      <c r="G27" s="338"/>
      <c r="H27" s="338">
        <v>250</v>
      </c>
      <c r="I27" s="338">
        <v>250</v>
      </c>
      <c r="J27" s="1173"/>
    </row>
    <row r="28" spans="1:11" ht="17.25" customHeight="1" thickBot="1">
      <c r="A28" s="351" t="s">
        <v>865</v>
      </c>
      <c r="B28" s="332" t="s">
        <v>1274</v>
      </c>
      <c r="C28" s="337">
        <f>+C19+C24</f>
        <v>0</v>
      </c>
      <c r="D28" s="337">
        <f>+D19+D24</f>
        <v>0</v>
      </c>
      <c r="E28" s="337">
        <f>+E19+E24</f>
        <v>0</v>
      </c>
      <c r="F28" s="332" t="s">
        <v>1278</v>
      </c>
      <c r="G28" s="337">
        <f>SUM(G19:G26)</f>
        <v>0</v>
      </c>
      <c r="H28" s="337">
        <f>SUM(H19:H27)</f>
        <v>8758</v>
      </c>
      <c r="I28" s="337">
        <f>SUM(I19:I27)</f>
        <v>7256</v>
      </c>
      <c r="J28" s="1173"/>
      <c r="K28" s="396" t="s">
        <v>1367</v>
      </c>
    </row>
    <row r="29" spans="1:11" ht="17.25" customHeight="1" thickBot="1">
      <c r="A29" s="351" t="s">
        <v>866</v>
      </c>
      <c r="B29" s="357" t="s">
        <v>1275</v>
      </c>
      <c r="C29" s="92">
        <f>+C18+C28</f>
        <v>180315</v>
      </c>
      <c r="D29" s="92">
        <f>+D18+D28</f>
        <v>190076</v>
      </c>
      <c r="E29" s="358">
        <f>+E18+E28</f>
        <v>174475</v>
      </c>
      <c r="F29" s="357" t="s">
        <v>1279</v>
      </c>
      <c r="G29" s="92">
        <f>+G18+G28</f>
        <v>179714</v>
      </c>
      <c r="H29" s="92">
        <f>+H18+H28</f>
        <v>198706</v>
      </c>
      <c r="I29" s="92">
        <f>+I18+I28</f>
        <v>169439</v>
      </c>
      <c r="J29" s="1173"/>
      <c r="K29" s="396" t="s">
        <v>1368</v>
      </c>
    </row>
    <row r="30" spans="1:11" ht="17.25" customHeight="1" thickBot="1">
      <c r="A30" s="351" t="s">
        <v>867</v>
      </c>
      <c r="B30" s="357" t="s">
        <v>953</v>
      </c>
      <c r="C30" s="92" t="str">
        <f>IF(C18-G18&lt;0,G18-C18,"-")</f>
        <v>-</v>
      </c>
      <c r="D30" s="92" t="str">
        <f>IF(D18-H18&lt;0,H18-D18,"-")</f>
        <v>-</v>
      </c>
      <c r="E30" s="358" t="str">
        <f>IF(E18-I18&lt;0,I18-E18,"-")</f>
        <v>-</v>
      </c>
      <c r="F30" s="357" t="s">
        <v>954</v>
      </c>
      <c r="G30" s="92">
        <f>IF(C18-G18&gt;0,C18-G18,"-")</f>
        <v>601</v>
      </c>
      <c r="H30" s="92">
        <f>IF(D18-H18&gt;0,D18-H18,"-")</f>
        <v>128</v>
      </c>
      <c r="I30" s="92">
        <f>IF(E18-I18&gt;0,E18-I18,"-")</f>
        <v>12292</v>
      </c>
      <c r="J30" s="1173"/>
      <c r="K30" s="396" t="s">
        <v>1369</v>
      </c>
    </row>
    <row r="31" spans="1:11" ht="17.25" customHeight="1" thickBot="1">
      <c r="A31" s="351" t="s">
        <v>868</v>
      </c>
      <c r="B31" s="357" t="s">
        <v>997</v>
      </c>
      <c r="C31" s="92" t="str">
        <f>IF(C29-G29&lt;0,G29-C29,"-")</f>
        <v>-</v>
      </c>
      <c r="D31" s="92">
        <f>IF(D29-H29&lt;0,H29-D29,"-")</f>
        <v>8630</v>
      </c>
      <c r="E31" s="358" t="str">
        <f>IF(E29-I29&lt;0,I29-E29,"-")</f>
        <v>-</v>
      </c>
      <c r="F31" s="357" t="s">
        <v>998</v>
      </c>
      <c r="G31" s="92">
        <f>IF(C29-G29&gt;0,C29-G29,"-")</f>
        <v>601</v>
      </c>
      <c r="H31" s="92" t="str">
        <f>IF(D29-H29&gt;0,D29-H29,"-")</f>
        <v>-</v>
      </c>
      <c r="I31" s="92">
        <f>IF(E29-I29&gt;0,E29-I29,"-")</f>
        <v>5036</v>
      </c>
      <c r="J31" s="1173"/>
      <c r="K31" s="396" t="s">
        <v>1370</v>
      </c>
    </row>
  </sheetData>
  <mergeCells count="2">
    <mergeCell ref="J1:J31"/>
    <mergeCell ref="A3:A4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0" orientation="landscape" horizontalDpi="300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L36"/>
  <sheetViews>
    <sheetView topLeftCell="C1" zoomScaleNormal="100" zoomScaleSheetLayoutView="100" workbookViewId="0">
      <pane xSplit="16815" topLeftCell="B1"/>
      <selection activeCell="F16" sqref="F16"/>
      <selection pane="topRight" activeCell="I1" sqref="I1:I65536"/>
    </sheetView>
  </sheetViews>
  <sheetFormatPr defaultRowHeight="12.75"/>
  <cols>
    <col min="1" max="1" width="6.83203125" style="10" customWidth="1"/>
    <col min="2" max="2" width="55.1640625" style="24" customWidth="1"/>
    <col min="3" max="5" width="16.33203125" style="10" customWidth="1"/>
    <col min="6" max="6" width="55.1640625" style="10" customWidth="1"/>
    <col min="7" max="9" width="16.33203125" style="10" customWidth="1"/>
    <col min="10" max="10" width="4.83203125" style="10" customWidth="1"/>
    <col min="11" max="11" width="0" style="396" hidden="1" customWidth="1"/>
    <col min="12" max="16384" width="9.33203125" style="10"/>
  </cols>
  <sheetData>
    <row r="1" spans="1:12" ht="39.75" customHeight="1">
      <c r="B1" s="1078" t="s">
        <v>952</v>
      </c>
      <c r="C1" s="1079"/>
      <c r="D1" s="1079"/>
      <c r="E1" s="1079"/>
      <c r="F1" s="1079"/>
      <c r="G1" s="1079"/>
      <c r="H1" s="1079"/>
      <c r="I1" s="1079"/>
      <c r="J1" s="1176" t="str">
        <f>+CONCATENATE("2.2. melléklet az 5/2016. (V.10.) önkormányzati rendelethez")</f>
        <v>2.2. melléklet az 5/2016. (V.10.) önkormányzati rendelethez</v>
      </c>
      <c r="K1" s="1080"/>
      <c r="L1" s="1081"/>
    </row>
    <row r="2" spans="1:12" ht="14.25" thickBot="1">
      <c r="B2" s="1082"/>
      <c r="C2" s="1081"/>
      <c r="D2" s="1081"/>
      <c r="E2" s="1081"/>
      <c r="F2" s="1081"/>
      <c r="G2" s="35"/>
      <c r="H2" s="35"/>
      <c r="I2" s="35" t="s">
        <v>883</v>
      </c>
      <c r="J2" s="1176"/>
      <c r="K2" s="1080"/>
      <c r="L2" s="1081"/>
    </row>
    <row r="3" spans="1:12" ht="24" customHeight="1" thickBot="1">
      <c r="A3" s="1177" t="s">
        <v>893</v>
      </c>
      <c r="B3" s="1083" t="s">
        <v>879</v>
      </c>
      <c r="C3" s="1084"/>
      <c r="D3" s="1084"/>
      <c r="E3" s="1084"/>
      <c r="F3" s="1083" t="s">
        <v>880</v>
      </c>
      <c r="G3" s="1085"/>
      <c r="H3" s="1085"/>
      <c r="I3" s="1085"/>
      <c r="J3" s="1176"/>
      <c r="K3" s="1080"/>
      <c r="L3" s="1081"/>
    </row>
    <row r="4" spans="1:12" s="344" customFormat="1" ht="40.5" customHeight="1" thickBot="1">
      <c r="A4" s="1178"/>
      <c r="B4" s="873" t="s">
        <v>884</v>
      </c>
      <c r="C4" s="631" t="str">
        <f>+'2.1.sz.mell  '!C4</f>
        <v>2015. évi eredeti előirányzat</v>
      </c>
      <c r="D4" s="875" t="str">
        <f>+'2.1.sz.mell  '!D4</f>
        <v>2015. évi módosított előirányzat</v>
      </c>
      <c r="E4" s="631" t="str">
        <f>+'2.1.sz.mell  '!E4</f>
        <v>2015. évi teljesítés</v>
      </c>
      <c r="F4" s="873" t="s">
        <v>884</v>
      </c>
      <c r="G4" s="631" t="str">
        <f>+'2.1.sz.mell  '!C4</f>
        <v>2015. évi eredeti előirányzat</v>
      </c>
      <c r="H4" s="875" t="str">
        <f>+'2.1.sz.mell  '!D4</f>
        <v>2015. évi módosított előirányzat</v>
      </c>
      <c r="I4" s="632" t="str">
        <f>+'2.1.sz.mell  '!E4</f>
        <v>2015. évi teljesítés</v>
      </c>
      <c r="J4" s="1176"/>
      <c r="K4" s="397"/>
    </row>
    <row r="5" spans="1:12" s="344" customFormat="1" ht="13.5" thickBot="1">
      <c r="A5" s="369" t="s">
        <v>1206</v>
      </c>
      <c r="B5" s="873" t="s">
        <v>1207</v>
      </c>
      <c r="C5" s="631" t="s">
        <v>1208</v>
      </c>
      <c r="D5" s="631" t="s">
        <v>1209</v>
      </c>
      <c r="E5" s="631" t="s">
        <v>1210</v>
      </c>
      <c r="F5" s="873" t="s">
        <v>1289</v>
      </c>
      <c r="G5" s="631" t="s">
        <v>1290</v>
      </c>
      <c r="H5" s="631" t="s">
        <v>1291</v>
      </c>
      <c r="I5" s="632" t="s">
        <v>1292</v>
      </c>
      <c r="J5" s="1176"/>
      <c r="K5" s="397"/>
    </row>
    <row r="6" spans="1:12" ht="12.95" customHeight="1">
      <c r="A6" s="346" t="s">
        <v>844</v>
      </c>
      <c r="B6" s="1086" t="s">
        <v>1280</v>
      </c>
      <c r="C6" s="1087"/>
      <c r="D6" s="1087"/>
      <c r="E6" s="1087"/>
      <c r="F6" s="1086" t="s">
        <v>989</v>
      </c>
      <c r="G6" s="1087">
        <v>601</v>
      </c>
      <c r="H6" s="1087">
        <v>5394</v>
      </c>
      <c r="I6" s="1088">
        <v>4976</v>
      </c>
      <c r="J6" s="1176"/>
      <c r="K6" s="1080" t="s">
        <v>1351</v>
      </c>
      <c r="L6" s="1081"/>
    </row>
    <row r="7" spans="1:12">
      <c r="A7" s="348" t="s">
        <v>845</v>
      </c>
      <c r="B7" s="1089" t="s">
        <v>1281</v>
      </c>
      <c r="C7" s="1090"/>
      <c r="D7" s="1090"/>
      <c r="E7" s="1090"/>
      <c r="F7" s="1089" t="s">
        <v>1293</v>
      </c>
      <c r="G7" s="1090"/>
      <c r="H7" s="1090"/>
      <c r="I7" s="1091"/>
      <c r="J7" s="1176"/>
      <c r="K7" s="1080" t="s">
        <v>1352</v>
      </c>
      <c r="L7" s="1081"/>
    </row>
    <row r="8" spans="1:12" ht="12.95" customHeight="1">
      <c r="A8" s="348" t="s">
        <v>846</v>
      </c>
      <c r="B8" s="1089" t="s">
        <v>1282</v>
      </c>
      <c r="C8" s="1090"/>
      <c r="D8" s="1090"/>
      <c r="E8" s="1090"/>
      <c r="F8" s="1089" t="s">
        <v>971</v>
      </c>
      <c r="G8" s="1090"/>
      <c r="H8" s="1090">
        <v>2165</v>
      </c>
      <c r="I8" s="1091">
        <v>1378</v>
      </c>
      <c r="J8" s="1176"/>
      <c r="K8" s="1080" t="s">
        <v>1353</v>
      </c>
      <c r="L8" s="1081"/>
    </row>
    <row r="9" spans="1:12" ht="12.95" customHeight="1">
      <c r="A9" s="348" t="s">
        <v>847</v>
      </c>
      <c r="B9" s="1089" t="s">
        <v>1283</v>
      </c>
      <c r="C9" s="1090"/>
      <c r="D9" s="1090">
        <v>851</v>
      </c>
      <c r="E9" s="1090">
        <v>851</v>
      </c>
      <c r="F9" s="1089" t="s">
        <v>1294</v>
      </c>
      <c r="G9" s="1090"/>
      <c r="H9" s="1090"/>
      <c r="I9" s="1091"/>
      <c r="J9" s="1176"/>
      <c r="K9" s="1080" t="s">
        <v>1354</v>
      </c>
      <c r="L9" s="1081"/>
    </row>
    <row r="10" spans="1:12" ht="12.75" customHeight="1">
      <c r="A10" s="348" t="s">
        <v>848</v>
      </c>
      <c r="B10" s="1089" t="s">
        <v>1284</v>
      </c>
      <c r="C10" s="1090"/>
      <c r="D10" s="1090"/>
      <c r="E10" s="1090"/>
      <c r="F10" s="1089" t="s">
        <v>992</v>
      </c>
      <c r="G10" s="1090"/>
      <c r="H10" s="1090">
        <v>500</v>
      </c>
      <c r="I10" s="1091">
        <v>500</v>
      </c>
      <c r="J10" s="1176"/>
      <c r="K10" s="1080" t="s">
        <v>1355</v>
      </c>
      <c r="L10" s="1081"/>
    </row>
    <row r="11" spans="1:12" ht="12.95" customHeight="1">
      <c r="A11" s="348" t="s">
        <v>849</v>
      </c>
      <c r="B11" s="1089" t="s">
        <v>1285</v>
      </c>
      <c r="C11" s="1092"/>
      <c r="D11" s="1092">
        <v>750</v>
      </c>
      <c r="E11" s="1092">
        <v>89</v>
      </c>
      <c r="F11" s="1093"/>
      <c r="G11" s="1090"/>
      <c r="H11" s="1090"/>
      <c r="I11" s="1091"/>
      <c r="J11" s="1176"/>
      <c r="K11" s="1080" t="s">
        <v>1356</v>
      </c>
      <c r="L11" s="1081"/>
    </row>
    <row r="12" spans="1:12" ht="12.95" customHeight="1">
      <c r="A12" s="348" t="s">
        <v>850</v>
      </c>
      <c r="B12" s="1094"/>
      <c r="C12" s="1090"/>
      <c r="D12" s="1090"/>
      <c r="E12" s="1090"/>
      <c r="F12" s="1093"/>
      <c r="G12" s="1090"/>
      <c r="H12" s="1090"/>
      <c r="I12" s="1091"/>
      <c r="J12" s="1176"/>
      <c r="K12" s="1080"/>
      <c r="L12" s="1081"/>
    </row>
    <row r="13" spans="1:12" ht="12.95" customHeight="1">
      <c r="A13" s="348" t="s">
        <v>851</v>
      </c>
      <c r="B13" s="1094"/>
      <c r="C13" s="1090"/>
      <c r="D13" s="1090"/>
      <c r="E13" s="1090"/>
      <c r="F13" s="1093"/>
      <c r="G13" s="1090"/>
      <c r="H13" s="1090"/>
      <c r="I13" s="1091"/>
      <c r="J13" s="1176"/>
      <c r="K13" s="1080"/>
      <c r="L13" s="1081"/>
    </row>
    <row r="14" spans="1:12" ht="12.95" customHeight="1">
      <c r="A14" s="348" t="s">
        <v>852</v>
      </c>
      <c r="B14" s="1095"/>
      <c r="C14" s="1092"/>
      <c r="D14" s="1092"/>
      <c r="E14" s="1092"/>
      <c r="F14" s="1093"/>
      <c r="G14" s="1090"/>
      <c r="H14" s="1090"/>
      <c r="I14" s="1091"/>
      <c r="J14" s="1176"/>
      <c r="K14" s="1080"/>
      <c r="L14" s="1081"/>
    </row>
    <row r="15" spans="1:12">
      <c r="A15" s="348" t="s">
        <v>853</v>
      </c>
      <c r="B15" s="1094"/>
      <c r="C15" s="1092"/>
      <c r="D15" s="1092"/>
      <c r="E15" s="1092"/>
      <c r="F15" s="1093"/>
      <c r="G15" s="1090"/>
      <c r="H15" s="1090"/>
      <c r="I15" s="1091"/>
      <c r="J15" s="1176"/>
      <c r="K15" s="1080"/>
      <c r="L15" s="1081"/>
    </row>
    <row r="16" spans="1:12" ht="12.95" customHeight="1" thickBot="1">
      <c r="A16" s="373" t="s">
        <v>854</v>
      </c>
      <c r="B16" s="1096"/>
      <c r="C16" s="1097"/>
      <c r="D16" s="1098"/>
      <c r="E16" s="1099"/>
      <c r="F16" s="1100" t="s">
        <v>875</v>
      </c>
      <c r="G16" s="1090"/>
      <c r="H16" s="1090"/>
      <c r="I16" s="1091"/>
      <c r="J16" s="1176"/>
      <c r="K16" s="1080"/>
      <c r="L16" s="1081"/>
    </row>
    <row r="17" spans="1:12" ht="15.95" customHeight="1" thickBot="1">
      <c r="A17" s="351" t="s">
        <v>855</v>
      </c>
      <c r="B17" s="1101" t="s">
        <v>1286</v>
      </c>
      <c r="C17" s="1102">
        <f>C6+C8+C9+C11</f>
        <v>0</v>
      </c>
      <c r="D17" s="1102">
        <f>D6+D8+D9+D11</f>
        <v>1601</v>
      </c>
      <c r="E17" s="1102">
        <f>E6+E8+E9+E11</f>
        <v>940</v>
      </c>
      <c r="F17" s="1101" t="s">
        <v>1295</v>
      </c>
      <c r="G17" s="1102">
        <f>+G6+G8+G10+G11+G12+G13+G14+G15+G16</f>
        <v>601</v>
      </c>
      <c r="H17" s="1102">
        <f>+H6+H8+H10+H11+H12+H13+H14+H15+H16</f>
        <v>8059</v>
      </c>
      <c r="I17" s="1103">
        <f>+I6+I8+I10+I11+I12+I13+I14+I15+I16</f>
        <v>6854</v>
      </c>
      <c r="J17" s="1176"/>
      <c r="K17" s="1080" t="s">
        <v>1357</v>
      </c>
      <c r="L17" s="1081"/>
    </row>
    <row r="18" spans="1:12" ht="12.95" customHeight="1">
      <c r="A18" s="346" t="s">
        <v>856</v>
      </c>
      <c r="B18" s="1104" t="s">
        <v>1010</v>
      </c>
      <c r="C18" s="1105">
        <f>+C19+C20+C21+C22+C23</f>
        <v>0</v>
      </c>
      <c r="D18" s="1105">
        <f>+D19+D20+D21+D22+D23</f>
        <v>15088</v>
      </c>
      <c r="E18" s="1105">
        <f>+E19+E20+E21+E22+E23</f>
        <v>15088</v>
      </c>
      <c r="F18" s="1089" t="s">
        <v>975</v>
      </c>
      <c r="G18" s="1087"/>
      <c r="H18" s="1087"/>
      <c r="I18" s="1088"/>
      <c r="J18" s="1176"/>
      <c r="K18" s="1080" t="s">
        <v>1358</v>
      </c>
      <c r="L18" s="1081"/>
    </row>
    <row r="19" spans="1:12" ht="12.95" customHeight="1">
      <c r="A19" s="348" t="s">
        <v>857</v>
      </c>
      <c r="B19" s="1106" t="s">
        <v>999</v>
      </c>
      <c r="C19" s="1090"/>
      <c r="D19" s="1090">
        <v>12894</v>
      </c>
      <c r="E19" s="1090">
        <v>12894</v>
      </c>
      <c r="F19" s="1089" t="s">
        <v>978</v>
      </c>
      <c r="G19" s="1090"/>
      <c r="H19" s="1090"/>
      <c r="I19" s="1091"/>
      <c r="J19" s="1176"/>
      <c r="K19" s="1080" t="s">
        <v>1359</v>
      </c>
      <c r="L19" s="1081"/>
    </row>
    <row r="20" spans="1:12" ht="12.95" customHeight="1">
      <c r="A20" s="346" t="s">
        <v>858</v>
      </c>
      <c r="B20" s="1106" t="s">
        <v>1000</v>
      </c>
      <c r="C20" s="1090"/>
      <c r="D20" s="1090"/>
      <c r="E20" s="1090"/>
      <c r="F20" s="1089" t="s">
        <v>949</v>
      </c>
      <c r="G20" s="1090"/>
      <c r="H20" s="1090"/>
      <c r="I20" s="1091"/>
      <c r="J20" s="1176"/>
      <c r="K20" s="1080" t="s">
        <v>1360</v>
      </c>
      <c r="L20" s="1081"/>
    </row>
    <row r="21" spans="1:12" ht="12.95" customHeight="1">
      <c r="A21" s="348" t="s">
        <v>859</v>
      </c>
      <c r="B21" s="1106" t="s">
        <v>1001</v>
      </c>
      <c r="C21" s="1090"/>
      <c r="D21" s="1090"/>
      <c r="E21" s="1090"/>
      <c r="F21" s="1089" t="s">
        <v>950</v>
      </c>
      <c r="G21" s="1090"/>
      <c r="H21" s="1090"/>
      <c r="I21" s="1091"/>
      <c r="J21" s="1176"/>
      <c r="K21" s="1080" t="s">
        <v>1361</v>
      </c>
      <c r="L21" s="1081"/>
    </row>
    <row r="22" spans="1:12" ht="12.95" customHeight="1">
      <c r="A22" s="346" t="s">
        <v>860</v>
      </c>
      <c r="B22" s="1106" t="s">
        <v>1002</v>
      </c>
      <c r="C22" s="1090"/>
      <c r="D22" s="1090"/>
      <c r="E22" s="1090"/>
      <c r="F22" s="1100" t="s">
        <v>996</v>
      </c>
      <c r="G22" s="1090"/>
      <c r="H22" s="1090"/>
      <c r="I22" s="1091"/>
      <c r="J22" s="1176"/>
      <c r="K22" s="1080" t="s">
        <v>1362</v>
      </c>
      <c r="L22" s="1081"/>
    </row>
    <row r="23" spans="1:12" ht="12.95" customHeight="1">
      <c r="A23" s="348" t="s">
        <v>861</v>
      </c>
      <c r="B23" s="1107" t="s">
        <v>1003</v>
      </c>
      <c r="C23" s="1090"/>
      <c r="D23" s="1090">
        <v>2194</v>
      </c>
      <c r="E23" s="1090">
        <v>2194</v>
      </c>
      <c r="F23" s="1089" t="s">
        <v>979</v>
      </c>
      <c r="G23" s="1090"/>
      <c r="H23" s="1090"/>
      <c r="I23" s="1091"/>
      <c r="J23" s="1176"/>
      <c r="K23" s="1080" t="s">
        <v>1363</v>
      </c>
      <c r="L23" s="1081"/>
    </row>
    <row r="24" spans="1:12" ht="12.95" customHeight="1">
      <c r="A24" s="346" t="s">
        <v>862</v>
      </c>
      <c r="B24" s="1108" t="s">
        <v>1004</v>
      </c>
      <c r="C24" s="1109">
        <f>+C25+C26+C27+C28+C29</f>
        <v>0</v>
      </c>
      <c r="D24" s="1109">
        <f>+D25+D26+D27+D28+D29</f>
        <v>0</v>
      </c>
      <c r="E24" s="1109">
        <f>+E25+E26+E27+E28+E29</f>
        <v>0</v>
      </c>
      <c r="F24" s="1086" t="s">
        <v>977</v>
      </c>
      <c r="G24" s="1090"/>
      <c r="H24" s="1090"/>
      <c r="I24" s="1091"/>
      <c r="J24" s="1176"/>
      <c r="K24" s="1080" t="s">
        <v>1364</v>
      </c>
      <c r="L24" s="1081"/>
    </row>
    <row r="25" spans="1:12" ht="12.95" customHeight="1">
      <c r="A25" s="348" t="s">
        <v>863</v>
      </c>
      <c r="B25" s="1107" t="s">
        <v>1005</v>
      </c>
      <c r="C25" s="1090"/>
      <c r="D25" s="1090"/>
      <c r="E25" s="1090"/>
      <c r="F25" s="1086" t="s">
        <v>1296</v>
      </c>
      <c r="G25" s="1090"/>
      <c r="H25" s="1090"/>
      <c r="I25" s="1091"/>
      <c r="J25" s="1176"/>
      <c r="K25" s="1080" t="s">
        <v>1365</v>
      </c>
      <c r="L25" s="1081"/>
    </row>
    <row r="26" spans="1:12" ht="12.95" customHeight="1">
      <c r="A26" s="346" t="s">
        <v>864</v>
      </c>
      <c r="B26" s="1107" t="s">
        <v>1006</v>
      </c>
      <c r="C26" s="1090"/>
      <c r="D26" s="1090"/>
      <c r="E26" s="1090"/>
      <c r="F26" s="1110"/>
      <c r="G26" s="1090"/>
      <c r="H26" s="1090"/>
      <c r="I26" s="1091"/>
      <c r="J26" s="1176"/>
      <c r="K26" s="1080" t="s">
        <v>1366</v>
      </c>
      <c r="L26" s="1081"/>
    </row>
    <row r="27" spans="1:12" ht="12.95" customHeight="1">
      <c r="A27" s="348" t="s">
        <v>865</v>
      </c>
      <c r="B27" s="1106" t="s">
        <v>1007</v>
      </c>
      <c r="C27" s="1090"/>
      <c r="D27" s="1090"/>
      <c r="E27" s="1090"/>
      <c r="F27" s="1110"/>
      <c r="G27" s="1090"/>
      <c r="H27" s="1090"/>
      <c r="I27" s="1091"/>
      <c r="J27" s="1176"/>
      <c r="K27" s="1080" t="s">
        <v>1367</v>
      </c>
      <c r="L27" s="1081"/>
    </row>
    <row r="28" spans="1:12" ht="12.95" customHeight="1">
      <c r="A28" s="346" t="s">
        <v>866</v>
      </c>
      <c r="B28" s="1111" t="s">
        <v>1008</v>
      </c>
      <c r="C28" s="1090"/>
      <c r="D28" s="1090"/>
      <c r="E28" s="1090"/>
      <c r="F28" s="1094"/>
      <c r="G28" s="1090"/>
      <c r="H28" s="1090"/>
      <c r="I28" s="1091"/>
      <c r="J28" s="1176"/>
      <c r="K28" s="1080" t="s">
        <v>1368</v>
      </c>
      <c r="L28" s="1081"/>
    </row>
    <row r="29" spans="1:12" ht="12.95" customHeight="1" thickBot="1">
      <c r="A29" s="348" t="s">
        <v>867</v>
      </c>
      <c r="B29" s="1112" t="s">
        <v>1009</v>
      </c>
      <c r="C29" s="1090"/>
      <c r="D29" s="1090"/>
      <c r="E29" s="1090"/>
      <c r="F29" s="1110"/>
      <c r="G29" s="1090"/>
      <c r="H29" s="1090"/>
      <c r="I29" s="1091"/>
      <c r="J29" s="1176"/>
      <c r="K29" s="1080" t="s">
        <v>1369</v>
      </c>
      <c r="L29" s="1081"/>
    </row>
    <row r="30" spans="1:12" ht="25.5" customHeight="1" thickBot="1">
      <c r="A30" s="351" t="s">
        <v>868</v>
      </c>
      <c r="B30" s="1101" t="s">
        <v>1287</v>
      </c>
      <c r="C30" s="1102">
        <f>+C18+C24</f>
        <v>0</v>
      </c>
      <c r="D30" s="1102">
        <f>+D18+D24</f>
        <v>15088</v>
      </c>
      <c r="E30" s="1102">
        <f>+E18+E24</f>
        <v>15088</v>
      </c>
      <c r="F30" s="1101" t="s">
        <v>1298</v>
      </c>
      <c r="G30" s="1102">
        <f>SUM(G18:G29)</f>
        <v>0</v>
      </c>
      <c r="H30" s="1102">
        <f>SUM(H18:H29)</f>
        <v>0</v>
      </c>
      <c r="I30" s="1103">
        <f>SUM(I18:I29)</f>
        <v>0</v>
      </c>
      <c r="J30" s="1176"/>
      <c r="K30" s="1080" t="s">
        <v>1370</v>
      </c>
      <c r="L30" s="1081"/>
    </row>
    <row r="31" spans="1:12" ht="16.5" customHeight="1" thickBot="1">
      <c r="A31" s="351" t="s">
        <v>869</v>
      </c>
      <c r="B31" s="1101" t="s">
        <v>1288</v>
      </c>
      <c r="C31" s="1102">
        <f>+C17+C30</f>
        <v>0</v>
      </c>
      <c r="D31" s="1102">
        <f>+D17+D30</f>
        <v>16689</v>
      </c>
      <c r="E31" s="1113">
        <f>+E17+E30</f>
        <v>16028</v>
      </c>
      <c r="F31" s="1101" t="s">
        <v>1297</v>
      </c>
      <c r="G31" s="1102">
        <f>+G17+G30</f>
        <v>601</v>
      </c>
      <c r="H31" s="1102">
        <f>+H17+H30</f>
        <v>8059</v>
      </c>
      <c r="I31" s="1103">
        <f>+I17+I30</f>
        <v>6854</v>
      </c>
      <c r="J31" s="1176"/>
      <c r="K31" s="1080" t="s">
        <v>1371</v>
      </c>
      <c r="L31" s="1081"/>
    </row>
    <row r="32" spans="1:12" ht="16.5" customHeight="1" thickBot="1">
      <c r="A32" s="351" t="s">
        <v>870</v>
      </c>
      <c r="B32" s="1101" t="s">
        <v>953</v>
      </c>
      <c r="C32" s="1102">
        <f>IF(C17-G17&lt;0,G17-C17,"-")</f>
        <v>601</v>
      </c>
      <c r="D32" s="1102">
        <f>IF(D17-H17&lt;0,H17-D17,"-")</f>
        <v>6458</v>
      </c>
      <c r="E32" s="1113">
        <f>IF(E17-I17&lt;0,I17-E17,"-")</f>
        <v>5914</v>
      </c>
      <c r="F32" s="1101" t="s">
        <v>954</v>
      </c>
      <c r="G32" s="1102" t="str">
        <f>IF(C17-G17&gt;0,C17-G17,"-")</f>
        <v>-</v>
      </c>
      <c r="H32" s="1102" t="str">
        <f>IF(D17-H17&gt;0,D17-H17,"-")</f>
        <v>-</v>
      </c>
      <c r="I32" s="1103" t="str">
        <f>IF(E17-I17&gt;0,E17-I17,"-")</f>
        <v>-</v>
      </c>
      <c r="J32" s="1176"/>
      <c r="K32" s="1080" t="s">
        <v>1372</v>
      </c>
      <c r="L32" s="1081"/>
    </row>
    <row r="33" spans="1:12" ht="16.5" customHeight="1" thickBot="1">
      <c r="A33" s="351" t="s">
        <v>871</v>
      </c>
      <c r="B33" s="1101" t="s">
        <v>997</v>
      </c>
      <c r="C33" s="1102">
        <f>IF(C31-G31&lt;0,G31-C31,"-")</f>
        <v>601</v>
      </c>
      <c r="D33" s="1102" t="str">
        <f>IF(D31-H31&lt;0,H31-D31,"-")</f>
        <v>-</v>
      </c>
      <c r="E33" s="1102" t="str">
        <f>IF(E31-I31&lt;0,I31-E31,"-")</f>
        <v>-</v>
      </c>
      <c r="F33" s="1101" t="s">
        <v>998</v>
      </c>
      <c r="G33" s="1102" t="str">
        <f>IF(C31-G31&gt;0,C31-G31,"-")</f>
        <v>-</v>
      </c>
      <c r="H33" s="1102" t="str">
        <f>IF(D26-H26&gt;0,D26-H26,"-")</f>
        <v>-</v>
      </c>
      <c r="I33" s="1103" t="str">
        <f>IF(E26-I26&gt;0,E26-I26,"-")</f>
        <v>-</v>
      </c>
      <c r="J33" s="1176"/>
      <c r="K33" s="1080" t="s">
        <v>1373</v>
      </c>
      <c r="L33" s="1081"/>
    </row>
    <row r="34" spans="1:12">
      <c r="B34" s="1082"/>
      <c r="C34" s="1081"/>
      <c r="D34" s="1081"/>
      <c r="E34" s="1081"/>
      <c r="F34" s="1081"/>
      <c r="G34" s="1081"/>
      <c r="H34" s="1081"/>
      <c r="I34" s="1081"/>
      <c r="J34" s="1081"/>
      <c r="K34" s="1080"/>
      <c r="L34" s="1081"/>
    </row>
    <row r="35" spans="1:12">
      <c r="B35" s="1082"/>
      <c r="C35" s="1081"/>
      <c r="D35" s="1081"/>
      <c r="E35" s="1081"/>
      <c r="F35" s="1081"/>
      <c r="G35" s="1081"/>
      <c r="H35" s="1081"/>
      <c r="I35" s="1081"/>
      <c r="J35" s="1081"/>
      <c r="K35" s="1080"/>
      <c r="L35" s="1081"/>
    </row>
    <row r="36" spans="1:12">
      <c r="B36" s="1082"/>
      <c r="C36" s="1081"/>
      <c r="D36" s="1081"/>
      <c r="E36" s="1081"/>
      <c r="F36" s="1081"/>
      <c r="G36" s="1081"/>
      <c r="H36" s="1081"/>
      <c r="I36" s="1081"/>
      <c r="J36" s="1081"/>
      <c r="K36" s="1080"/>
      <c r="L36" s="1081"/>
    </row>
  </sheetData>
  <mergeCells count="2">
    <mergeCell ref="J1:J33"/>
    <mergeCell ref="A3:A4"/>
  </mergeCells>
  <phoneticPr fontId="0" type="noConversion"/>
  <printOptions horizontalCentered="1"/>
  <pageMargins left="0.5" right="0.41" top="0.59" bottom="0.52" header="0.37" footer="0.4"/>
  <pageSetup paperSize="9" scale="6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A1:E38"/>
  <sheetViews>
    <sheetView zoomScaleNormal="100" zoomScaleSheetLayoutView="115" workbookViewId="0">
      <selection activeCell="C44" sqref="C44"/>
    </sheetView>
  </sheetViews>
  <sheetFormatPr defaultRowHeight="12.75"/>
  <cols>
    <col min="1" max="1" width="46.33203125" style="221" customWidth="1"/>
    <col min="2" max="2" width="13.83203125" style="221" customWidth="1"/>
    <col min="3" max="3" width="66.1640625" style="221" customWidth="1"/>
    <col min="4" max="5" width="13.83203125" style="221" customWidth="1"/>
    <col min="6" max="16384" width="9.33203125" style="221"/>
  </cols>
  <sheetData>
    <row r="1" spans="1:5" ht="18.75">
      <c r="A1" s="375" t="s">
        <v>944</v>
      </c>
      <c r="E1" s="381" t="s">
        <v>948</v>
      </c>
    </row>
    <row r="3" spans="1:5">
      <c r="A3" s="376"/>
      <c r="B3" s="382"/>
      <c r="C3" s="376"/>
      <c r="D3" s="383"/>
      <c r="E3" s="382"/>
    </row>
    <row r="4" spans="1:5" ht="15.75">
      <c r="A4" s="365" t="str">
        <f>+ÖSSZEFÜGGÉSEK!A4</f>
        <v>2015. évi eredeti előirányzat BEVÉTELEK</v>
      </c>
      <c r="B4" s="384"/>
      <c r="C4" s="377"/>
      <c r="D4" s="383"/>
      <c r="E4" s="382"/>
    </row>
    <row r="5" spans="1:5">
      <c r="A5" s="376"/>
      <c r="B5" s="382"/>
      <c r="C5" s="376"/>
      <c r="D5" s="383"/>
      <c r="E5" s="382"/>
    </row>
    <row r="6" spans="1:5">
      <c r="A6" s="376" t="s">
        <v>1302</v>
      </c>
      <c r="B6" s="382">
        <f>+'1.1.sz.mell.'!C61</f>
        <v>180315</v>
      </c>
      <c r="C6" s="376" t="s">
        <v>1303</v>
      </c>
      <c r="D6" s="383">
        <f>+'2.1.sz.mell  '!C18+'2.2.sz.mell  '!C17</f>
        <v>180315</v>
      </c>
      <c r="E6" s="382">
        <f>+B6-D6</f>
        <v>0</v>
      </c>
    </row>
    <row r="7" spans="1:5">
      <c r="A7" s="376" t="s">
        <v>1304</v>
      </c>
      <c r="B7" s="382">
        <f>+'1.1.sz.mell.'!C84</f>
        <v>0</v>
      </c>
      <c r="C7" s="376" t="s">
        <v>1305</v>
      </c>
      <c r="D7" s="383">
        <f>+'2.1.sz.mell  '!C28+'2.2.sz.mell  '!C30</f>
        <v>0</v>
      </c>
      <c r="E7" s="382">
        <f>+B7-D7</f>
        <v>0</v>
      </c>
    </row>
    <row r="8" spans="1:5">
      <c r="A8" s="376" t="s">
        <v>1306</v>
      </c>
      <c r="B8" s="382">
        <f>+'1.1.sz.mell.'!C85</f>
        <v>180315</v>
      </c>
      <c r="C8" s="376" t="s">
        <v>1307</v>
      </c>
      <c r="D8" s="383">
        <f>+'2.1.sz.mell  '!C29+'2.2.sz.mell  '!C31</f>
        <v>180315</v>
      </c>
      <c r="E8" s="382">
        <f>+B8-D8</f>
        <v>0</v>
      </c>
    </row>
    <row r="9" spans="1:5">
      <c r="A9" s="376"/>
      <c r="B9" s="382"/>
      <c r="C9" s="376"/>
      <c r="D9" s="383"/>
      <c r="E9" s="382"/>
    </row>
    <row r="10" spans="1:5" ht="15.75">
      <c r="A10" s="365" t="str">
        <f>+ÖSSZEFÜGGÉSEK!A10</f>
        <v>2015. évi módosított előirányzat BEVÉTELEK</v>
      </c>
      <c r="B10" s="384"/>
      <c r="C10" s="377"/>
      <c r="D10" s="383"/>
      <c r="E10" s="382"/>
    </row>
    <row r="11" spans="1:5">
      <c r="A11" s="376"/>
      <c r="B11" s="382"/>
      <c r="C11" s="376"/>
      <c r="D11" s="383"/>
      <c r="E11" s="382"/>
    </row>
    <row r="12" spans="1:5">
      <c r="A12" s="376" t="s">
        <v>1308</v>
      </c>
      <c r="B12" s="382">
        <f>+'1.1.sz.mell.'!D61</f>
        <v>191677</v>
      </c>
      <c r="C12" s="376" t="s">
        <v>1314</v>
      </c>
      <c r="D12" s="383">
        <f>+'2.1.sz.mell  '!D18+'2.2.sz.mell  '!D17</f>
        <v>191677</v>
      </c>
      <c r="E12" s="382">
        <f>+B12-D12</f>
        <v>0</v>
      </c>
    </row>
    <row r="13" spans="1:5">
      <c r="A13" s="376" t="s">
        <v>1309</v>
      </c>
      <c r="B13" s="382">
        <f>+'1.1.sz.mell.'!D84</f>
        <v>15088</v>
      </c>
      <c r="C13" s="376" t="s">
        <v>1315</v>
      </c>
      <c r="D13" s="383">
        <f>+'2.1.sz.mell  '!D28+'2.2.sz.mell  '!D30</f>
        <v>15088</v>
      </c>
      <c r="E13" s="382">
        <f>+B13-D13</f>
        <v>0</v>
      </c>
    </row>
    <row r="14" spans="1:5">
      <c r="A14" s="376" t="s">
        <v>1310</v>
      </c>
      <c r="B14" s="382">
        <f>+'1.1.sz.mell.'!D85</f>
        <v>206765</v>
      </c>
      <c r="C14" s="376" t="s">
        <v>1316</v>
      </c>
      <c r="D14" s="383">
        <f>+'2.1.sz.mell  '!D29+'2.2.sz.mell  '!D31</f>
        <v>206765</v>
      </c>
      <c r="E14" s="382">
        <f>+B14-D14</f>
        <v>0</v>
      </c>
    </row>
    <row r="15" spans="1:5">
      <c r="A15" s="376"/>
      <c r="B15" s="382"/>
      <c r="C15" s="376"/>
      <c r="D15" s="383"/>
      <c r="E15" s="382"/>
    </row>
    <row r="16" spans="1:5" ht="14.25">
      <c r="A16" s="385" t="str">
        <f>+ÖSSZEFÜGGÉSEK!A16</f>
        <v>2015. évi teljesítés BEVÉTELEK</v>
      </c>
      <c r="B16" s="364"/>
      <c r="C16" s="377"/>
      <c r="D16" s="383"/>
      <c r="E16" s="382"/>
    </row>
    <row r="17" spans="1:5">
      <c r="A17" s="376"/>
      <c r="B17" s="382"/>
      <c r="C17" s="376"/>
      <c r="D17" s="383"/>
      <c r="E17" s="382"/>
    </row>
    <row r="18" spans="1:5">
      <c r="A18" s="376" t="s">
        <v>1311</v>
      </c>
      <c r="B18" s="382">
        <f>+'1.1.sz.mell.'!E61</f>
        <v>175415</v>
      </c>
      <c r="C18" s="376" t="s">
        <v>1317</v>
      </c>
      <c r="D18" s="383">
        <f>+'2.1.sz.mell  '!E18+'2.2.sz.mell  '!E17</f>
        <v>175415</v>
      </c>
      <c r="E18" s="382">
        <f>+B18-D18</f>
        <v>0</v>
      </c>
    </row>
    <row r="19" spans="1:5">
      <c r="A19" s="376" t="s">
        <v>1312</v>
      </c>
      <c r="B19" s="382">
        <f>+'1.1.sz.mell.'!E84</f>
        <v>15088</v>
      </c>
      <c r="C19" s="376" t="s">
        <v>1318</v>
      </c>
      <c r="D19" s="383">
        <f>+'2.1.sz.mell  '!E28+'2.2.sz.mell  '!E30</f>
        <v>15088</v>
      </c>
      <c r="E19" s="382">
        <f>+B19-D19</f>
        <v>0</v>
      </c>
    </row>
    <row r="20" spans="1:5">
      <c r="A20" s="376" t="s">
        <v>1313</v>
      </c>
      <c r="B20" s="382">
        <f>+'1.1.sz.mell.'!E85</f>
        <v>190503</v>
      </c>
      <c r="C20" s="376" t="s">
        <v>1319</v>
      </c>
      <c r="D20" s="383">
        <f>+'2.1.sz.mell  '!E29+'2.2.sz.mell  '!E31</f>
        <v>190503</v>
      </c>
      <c r="E20" s="382">
        <f>+B20-D20</f>
        <v>0</v>
      </c>
    </row>
    <row r="21" spans="1:5">
      <c r="A21" s="376"/>
      <c r="B21" s="382"/>
      <c r="C21" s="376"/>
      <c r="D21" s="383"/>
      <c r="E21" s="382"/>
    </row>
    <row r="22" spans="1:5" ht="15.75">
      <c r="A22" s="365" t="str">
        <f>+ÖSSZEFÜGGÉSEK!A22</f>
        <v>2015. évi eredeti előirányzat KIADÁSOK</v>
      </c>
      <c r="B22" s="384"/>
      <c r="C22" s="377"/>
      <c r="D22" s="383"/>
      <c r="E22" s="382"/>
    </row>
    <row r="23" spans="1:5">
      <c r="A23" s="376"/>
      <c r="B23" s="382"/>
      <c r="C23" s="376"/>
      <c r="D23" s="383"/>
      <c r="E23" s="382"/>
    </row>
    <row r="24" spans="1:5">
      <c r="A24" s="376" t="s">
        <v>1320</v>
      </c>
      <c r="B24" s="382">
        <f>+'1.1.sz.mell.'!C125</f>
        <v>180315</v>
      </c>
      <c r="C24" s="376" t="s">
        <v>1326</v>
      </c>
      <c r="D24" s="383">
        <f>+'2.1.sz.mell  '!G18+'2.2.sz.mell  '!G17</f>
        <v>180315</v>
      </c>
      <c r="E24" s="382">
        <f>+B24-D24</f>
        <v>0</v>
      </c>
    </row>
    <row r="25" spans="1:5">
      <c r="A25" s="376" t="s">
        <v>1299</v>
      </c>
      <c r="B25" s="382">
        <f>+'1.1.sz.mell.'!C146</f>
        <v>0</v>
      </c>
      <c r="C25" s="376" t="s">
        <v>1327</v>
      </c>
      <c r="D25" s="383">
        <f>+'2.1.sz.mell  '!G28+'2.2.sz.mell  '!G30</f>
        <v>0</v>
      </c>
      <c r="E25" s="382">
        <f>+B25-D25</f>
        <v>0</v>
      </c>
    </row>
    <row r="26" spans="1:5">
      <c r="A26" s="376" t="s">
        <v>1321</v>
      </c>
      <c r="B26" s="382">
        <f>+'1.1.sz.mell.'!C147</f>
        <v>180315</v>
      </c>
      <c r="C26" s="376" t="s">
        <v>1328</v>
      </c>
      <c r="D26" s="383">
        <f>+'2.1.sz.mell  '!G29+'2.2.sz.mell  '!G31</f>
        <v>180315</v>
      </c>
      <c r="E26" s="382">
        <f>+B26-D26</f>
        <v>0</v>
      </c>
    </row>
    <row r="27" spans="1:5">
      <c r="A27" s="376"/>
      <c r="B27" s="382"/>
      <c r="C27" s="376"/>
      <c r="D27" s="383"/>
      <c r="E27" s="382"/>
    </row>
    <row r="28" spans="1:5" ht="15.75">
      <c r="A28" s="365" t="str">
        <f>+ÖSSZEFÜGGÉSEK!A28</f>
        <v>2015. évi módosított előirányzat KIADÁSOK</v>
      </c>
      <c r="B28" s="384"/>
      <c r="C28" s="377"/>
      <c r="D28" s="383"/>
      <c r="E28" s="382"/>
    </row>
    <row r="29" spans="1:5">
      <c r="A29" s="376"/>
      <c r="B29" s="382"/>
      <c r="C29" s="376"/>
      <c r="D29" s="383"/>
      <c r="E29" s="382"/>
    </row>
    <row r="30" spans="1:5">
      <c r="A30" s="376" t="s">
        <v>1322</v>
      </c>
      <c r="B30" s="382">
        <f>+'1.1.sz.mell.'!D125</f>
        <v>198007</v>
      </c>
      <c r="C30" s="376" t="s">
        <v>1333</v>
      </c>
      <c r="D30" s="383">
        <f>+'2.1.sz.mell  '!H18+'2.2.sz.mell  '!H17</f>
        <v>198007</v>
      </c>
      <c r="E30" s="382">
        <f>+B30-D30</f>
        <v>0</v>
      </c>
    </row>
    <row r="31" spans="1:5">
      <c r="A31" s="376" t="s">
        <v>1300</v>
      </c>
      <c r="B31" s="382">
        <f>+'1.1.sz.mell.'!D146</f>
        <v>8758</v>
      </c>
      <c r="C31" s="376" t="s">
        <v>1330</v>
      </c>
      <c r="D31" s="383">
        <f>+'2.1.sz.mell  '!H28+'2.2.sz.mell  '!H30</f>
        <v>8758</v>
      </c>
      <c r="E31" s="382">
        <f>+B31-D31</f>
        <v>0</v>
      </c>
    </row>
    <row r="32" spans="1:5">
      <c r="A32" s="376" t="s">
        <v>1323</v>
      </c>
      <c r="B32" s="382">
        <f>+'1.1.sz.mell.'!D147</f>
        <v>206765</v>
      </c>
      <c r="C32" s="376" t="s">
        <v>1329</v>
      </c>
      <c r="D32" s="383">
        <f>+'2.1.sz.mell  '!H29+'2.2.sz.mell  '!H31</f>
        <v>206765</v>
      </c>
      <c r="E32" s="382">
        <f>+B32-D32</f>
        <v>0</v>
      </c>
    </row>
    <row r="33" spans="1:5">
      <c r="A33" s="376"/>
      <c r="B33" s="382"/>
      <c r="C33" s="376"/>
      <c r="D33" s="383"/>
      <c r="E33" s="382"/>
    </row>
    <row r="34" spans="1:5" ht="15.75">
      <c r="A34" s="380" t="str">
        <f>+ÖSSZEFÜGGÉSEK!A34</f>
        <v>2015. évi teljesítés KIADÁSOK</v>
      </c>
      <c r="B34" s="384"/>
      <c r="C34" s="377"/>
      <c r="D34" s="383"/>
      <c r="E34" s="382"/>
    </row>
    <row r="35" spans="1:5">
      <c r="A35" s="376"/>
      <c r="B35" s="382"/>
      <c r="C35" s="376"/>
      <c r="D35" s="383"/>
      <c r="E35" s="382"/>
    </row>
    <row r="36" spans="1:5">
      <c r="A36" s="376" t="s">
        <v>1324</v>
      </c>
      <c r="B36" s="382">
        <f>+'1.1.sz.mell.'!E125</f>
        <v>169037</v>
      </c>
      <c r="C36" s="376" t="s">
        <v>1334</v>
      </c>
      <c r="D36" s="383">
        <f>+'2.1.sz.mell  '!I18+'2.2.sz.mell  '!I17</f>
        <v>169037</v>
      </c>
      <c r="E36" s="382">
        <f>+B36-D36</f>
        <v>0</v>
      </c>
    </row>
    <row r="37" spans="1:5">
      <c r="A37" s="376" t="s">
        <v>1301</v>
      </c>
      <c r="B37" s="382">
        <f>+'1.1.sz.mell.'!E146</f>
        <v>7256</v>
      </c>
      <c r="C37" s="376" t="s">
        <v>1332</v>
      </c>
      <c r="D37" s="383">
        <f>+'2.1.sz.mell  '!I28+'2.2.sz.mell  '!I30</f>
        <v>7256</v>
      </c>
      <c r="E37" s="382">
        <f>+B37-D37</f>
        <v>0</v>
      </c>
    </row>
    <row r="38" spans="1:5">
      <c r="A38" s="376" t="s">
        <v>1325</v>
      </c>
      <c r="B38" s="382">
        <f>+'1.1.sz.mell.'!E147</f>
        <v>176293</v>
      </c>
      <c r="C38" s="376" t="s">
        <v>1331</v>
      </c>
      <c r="D38" s="383">
        <f>+'2.1.sz.mell  '!I29+'2.2.sz.mell  '!I31</f>
        <v>176293</v>
      </c>
      <c r="E38" s="382">
        <f>+B38-D38</f>
        <v>0</v>
      </c>
    </row>
  </sheetData>
  <sheetProtection sheet="1" objects="1" scenarios="1"/>
  <phoneticPr fontId="0" type="noConversion"/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63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H50"/>
  <sheetViews>
    <sheetView zoomScaleNormal="100" workbookViewId="0">
      <selection activeCell="I3" sqref="I3"/>
    </sheetView>
  </sheetViews>
  <sheetFormatPr defaultRowHeight="12.75"/>
  <cols>
    <col min="1" max="1" width="25.83203125" style="5" bestFit="1" customWidth="1"/>
    <col min="2" max="2" width="13.6640625" style="5" bestFit="1" customWidth="1"/>
    <col min="3" max="3" width="13.5" style="5" bestFit="1" customWidth="1"/>
    <col min="4" max="4" width="13.33203125" style="5" bestFit="1" customWidth="1"/>
    <col min="5" max="5" width="11.1640625" style="5" bestFit="1" customWidth="1"/>
    <col min="6" max="6" width="10.33203125" style="5" bestFit="1" customWidth="1"/>
    <col min="7" max="7" width="14.33203125" style="5" bestFit="1" customWidth="1"/>
    <col min="8" max="8" width="5.1640625" style="4" customWidth="1"/>
    <col min="9" max="16384" width="9.33203125" style="4"/>
  </cols>
  <sheetData>
    <row r="1" spans="1:8" ht="18" customHeight="1">
      <c r="A1" s="1179" t="s">
        <v>839</v>
      </c>
      <c r="B1" s="1179"/>
      <c r="C1" s="1179"/>
      <c r="D1" s="1179"/>
      <c r="E1" s="1179"/>
      <c r="F1" s="1179"/>
      <c r="G1" s="1179"/>
      <c r="H1" s="1181" t="str">
        <f>+CONCATENATE("3. melléklet az 5/2016. (V.10.) önkormányzati rendelethez")</f>
        <v>3. melléklet az 5/2016. (V.10.) önkormányzati rendelethez</v>
      </c>
    </row>
    <row r="2" spans="1:8" ht="22.5" customHeight="1" thickBot="1">
      <c r="A2" s="1114"/>
      <c r="B2" s="1114"/>
      <c r="C2" s="1114"/>
      <c r="D2" s="1114"/>
      <c r="E2" s="1114"/>
      <c r="F2" s="1180" t="s">
        <v>883</v>
      </c>
      <c r="G2" s="1180"/>
      <c r="H2" s="1181"/>
    </row>
    <row r="3" spans="1:8" s="6" customFormat="1" ht="50.25" customHeight="1" thickBot="1">
      <c r="A3" s="1115" t="s">
        <v>889</v>
      </c>
      <c r="B3" s="1116" t="s">
        <v>890</v>
      </c>
      <c r="C3" s="1116" t="s">
        <v>891</v>
      </c>
      <c r="D3" s="1116" t="s">
        <v>205</v>
      </c>
      <c r="E3" s="1116" t="s">
        <v>204</v>
      </c>
      <c r="F3" s="1117" t="s">
        <v>206</v>
      </c>
      <c r="G3" s="1118" t="s">
        <v>207</v>
      </c>
      <c r="H3" s="1181"/>
    </row>
    <row r="4" spans="1:8" s="10" customFormat="1" ht="14.25" customHeight="1" thickBot="1">
      <c r="A4" s="1138" t="s">
        <v>1206</v>
      </c>
      <c r="B4" s="1139" t="s">
        <v>1207</v>
      </c>
      <c r="C4" s="1139" t="s">
        <v>1208</v>
      </c>
      <c r="D4" s="1139" t="s">
        <v>1209</v>
      </c>
      <c r="E4" s="1139" t="s">
        <v>1210</v>
      </c>
      <c r="F4" s="1140" t="s">
        <v>1289</v>
      </c>
      <c r="G4" s="1141" t="s">
        <v>1335</v>
      </c>
      <c r="H4" s="1181"/>
    </row>
    <row r="5" spans="1:8" s="10" customFormat="1" ht="28.5" customHeight="1" thickBot="1">
      <c r="A5" s="1148" t="s">
        <v>185</v>
      </c>
      <c r="B5" s="1116">
        <f>SUM(B6:B12)</f>
        <v>3676130</v>
      </c>
      <c r="C5" s="1116"/>
      <c r="D5" s="1116"/>
      <c r="E5" s="1116">
        <f>SUM(E6:E12)</f>
        <v>3676130</v>
      </c>
      <c r="F5" s="1116">
        <f>SUM(F6:F12)</f>
        <v>3676130</v>
      </c>
      <c r="G5" s="1137">
        <f>SUM(G6:G12)</f>
        <v>3676130</v>
      </c>
      <c r="H5" s="1181"/>
    </row>
    <row r="6" spans="1:8" ht="15.95" customHeight="1">
      <c r="A6" s="1143" t="s">
        <v>173</v>
      </c>
      <c r="B6" s="1144">
        <v>1524000</v>
      </c>
      <c r="C6" s="1145">
        <v>2015</v>
      </c>
      <c r="D6" s="1144"/>
      <c r="E6" s="1144">
        <v>1524000</v>
      </c>
      <c r="F6" s="1144">
        <v>1524000</v>
      </c>
      <c r="G6" s="1146">
        <f t="shared" ref="G6:G40" si="0">+D6+F6</f>
        <v>1524000</v>
      </c>
      <c r="H6" s="1181"/>
    </row>
    <row r="7" spans="1:8" ht="15.95" customHeight="1">
      <c r="A7" s="1119" t="s">
        <v>174</v>
      </c>
      <c r="B7" s="1120">
        <v>355600</v>
      </c>
      <c r="C7" s="1121">
        <v>2015</v>
      </c>
      <c r="D7" s="1120"/>
      <c r="E7" s="1120">
        <v>355600</v>
      </c>
      <c r="F7" s="1123">
        <v>355600</v>
      </c>
      <c r="G7" s="1122">
        <f t="shared" si="0"/>
        <v>355600</v>
      </c>
      <c r="H7" s="1181"/>
    </row>
    <row r="8" spans="1:8" ht="15.95" customHeight="1">
      <c r="A8" s="1124" t="s">
        <v>208</v>
      </c>
      <c r="B8" s="1120">
        <v>465000</v>
      </c>
      <c r="C8" s="1121">
        <v>2015</v>
      </c>
      <c r="D8" s="1120"/>
      <c r="E8" s="1120">
        <v>465000</v>
      </c>
      <c r="F8" s="1123">
        <v>465000</v>
      </c>
      <c r="G8" s="1122">
        <f t="shared" si="0"/>
        <v>465000</v>
      </c>
      <c r="H8" s="1181"/>
    </row>
    <row r="9" spans="1:8" ht="15.95" customHeight="1">
      <c r="A9" s="1124" t="s">
        <v>209</v>
      </c>
      <c r="B9" s="1120">
        <v>234000</v>
      </c>
      <c r="C9" s="1121">
        <v>2015</v>
      </c>
      <c r="D9" s="1120"/>
      <c r="E9" s="1120">
        <v>234000</v>
      </c>
      <c r="F9" s="1120">
        <v>234000</v>
      </c>
      <c r="G9" s="1122">
        <f t="shared" si="0"/>
        <v>234000</v>
      </c>
      <c r="H9" s="1181"/>
    </row>
    <row r="10" spans="1:8" ht="15.95" customHeight="1">
      <c r="A10" s="1125" t="s">
        <v>175</v>
      </c>
      <c r="B10" s="1120">
        <v>259080</v>
      </c>
      <c r="C10" s="1121">
        <v>2015</v>
      </c>
      <c r="D10" s="1120"/>
      <c r="E10" s="1120">
        <v>259080</v>
      </c>
      <c r="F10" s="1120">
        <v>259080</v>
      </c>
      <c r="G10" s="1122">
        <f t="shared" si="0"/>
        <v>259080</v>
      </c>
      <c r="H10" s="1181"/>
    </row>
    <row r="11" spans="1:8" ht="15.95" customHeight="1">
      <c r="A11" s="1125" t="s">
        <v>176</v>
      </c>
      <c r="B11" s="1120">
        <v>498450</v>
      </c>
      <c r="C11" s="1121">
        <v>2015</v>
      </c>
      <c r="D11" s="1120"/>
      <c r="E11" s="1120">
        <v>498450</v>
      </c>
      <c r="F11" s="1120">
        <v>498450</v>
      </c>
      <c r="G11" s="1122">
        <f t="shared" si="0"/>
        <v>498450</v>
      </c>
      <c r="H11" s="1181"/>
    </row>
    <row r="12" spans="1:8" ht="15.95" customHeight="1" thickBot="1">
      <c r="A12" s="1126" t="s">
        <v>226</v>
      </c>
      <c r="B12" s="1127">
        <v>340000</v>
      </c>
      <c r="C12" s="1128">
        <v>2015</v>
      </c>
      <c r="D12" s="1127"/>
      <c r="E12" s="1127">
        <v>340000</v>
      </c>
      <c r="F12" s="1127">
        <v>340000</v>
      </c>
      <c r="G12" s="1142">
        <f>+D12+F12</f>
        <v>340000</v>
      </c>
      <c r="H12" s="1181"/>
    </row>
    <row r="13" spans="1:8" ht="22.5" customHeight="1" thickBot="1">
      <c r="A13" s="1149" t="s">
        <v>186</v>
      </c>
      <c r="B13" s="1150">
        <f>SUM(B14:B40)</f>
        <v>1299622</v>
      </c>
      <c r="C13" s="1151"/>
      <c r="D13" s="1152"/>
      <c r="E13" s="1150">
        <f>SUM(E14:E40)</f>
        <v>1299622</v>
      </c>
      <c r="F13" s="1150">
        <f>SUM(F14:F40)</f>
        <v>1299622</v>
      </c>
      <c r="G13" s="1153">
        <f>SUM(G14:G40)</f>
        <v>1299622</v>
      </c>
      <c r="H13" s="1181"/>
    </row>
    <row r="14" spans="1:8" ht="15.95" customHeight="1">
      <c r="A14" s="1147" t="s">
        <v>177</v>
      </c>
      <c r="B14" s="1144">
        <v>7099</v>
      </c>
      <c r="C14" s="1145">
        <v>2015</v>
      </c>
      <c r="D14" s="1144"/>
      <c r="E14" s="1144">
        <v>7099</v>
      </c>
      <c r="F14" s="1144">
        <v>7099</v>
      </c>
      <c r="G14" s="1146">
        <f t="shared" si="0"/>
        <v>7099</v>
      </c>
      <c r="H14" s="1181"/>
    </row>
    <row r="15" spans="1:8" ht="15.95" customHeight="1">
      <c r="A15" s="1125" t="s">
        <v>178</v>
      </c>
      <c r="B15" s="1120">
        <v>39354</v>
      </c>
      <c r="C15" s="1121">
        <v>2015</v>
      </c>
      <c r="D15" s="1120"/>
      <c r="E15" s="1120">
        <v>39354</v>
      </c>
      <c r="F15" s="1120">
        <v>39354</v>
      </c>
      <c r="G15" s="1122">
        <f t="shared" si="0"/>
        <v>39354</v>
      </c>
      <c r="H15" s="1181"/>
    </row>
    <row r="16" spans="1:8" ht="15.95" customHeight="1">
      <c r="A16" s="1124" t="s">
        <v>210</v>
      </c>
      <c r="B16" s="1120">
        <v>107000</v>
      </c>
      <c r="C16" s="1121">
        <v>2015</v>
      </c>
      <c r="D16" s="1120"/>
      <c r="E16" s="1120">
        <v>107000</v>
      </c>
      <c r="F16" s="1120">
        <v>107000</v>
      </c>
      <c r="G16" s="1122">
        <f t="shared" si="0"/>
        <v>107000</v>
      </c>
      <c r="H16" s="1181"/>
    </row>
    <row r="17" spans="1:8" ht="15.95" customHeight="1">
      <c r="A17" s="1124" t="s">
        <v>211</v>
      </c>
      <c r="B17" s="1120">
        <v>40640</v>
      </c>
      <c r="C17" s="1121">
        <v>2015</v>
      </c>
      <c r="D17" s="1120"/>
      <c r="E17" s="1120">
        <v>40640</v>
      </c>
      <c r="F17" s="1120">
        <v>40640</v>
      </c>
      <c r="G17" s="1122">
        <f t="shared" si="0"/>
        <v>40640</v>
      </c>
      <c r="H17" s="1181"/>
    </row>
    <row r="18" spans="1:8" ht="15.95" customHeight="1">
      <c r="A18" s="1124" t="s">
        <v>212</v>
      </c>
      <c r="B18" s="1120">
        <v>21908</v>
      </c>
      <c r="C18" s="1121">
        <v>2015</v>
      </c>
      <c r="D18" s="1120"/>
      <c r="E18" s="1120">
        <v>21908</v>
      </c>
      <c r="F18" s="1120">
        <v>21908</v>
      </c>
      <c r="G18" s="1122">
        <f t="shared" si="0"/>
        <v>21908</v>
      </c>
      <c r="H18" s="1181"/>
    </row>
    <row r="19" spans="1:8" ht="15.95" customHeight="1">
      <c r="A19" s="1124" t="s">
        <v>213</v>
      </c>
      <c r="B19" s="1120">
        <v>17000</v>
      </c>
      <c r="C19" s="1121">
        <v>2015</v>
      </c>
      <c r="D19" s="1120"/>
      <c r="E19" s="1120">
        <v>17000</v>
      </c>
      <c r="F19" s="1120">
        <v>17000</v>
      </c>
      <c r="G19" s="1122">
        <f t="shared" si="0"/>
        <v>17000</v>
      </c>
      <c r="H19" s="1181"/>
    </row>
    <row r="20" spans="1:8" ht="15.95" customHeight="1">
      <c r="A20" s="1124" t="s">
        <v>214</v>
      </c>
      <c r="B20" s="1120">
        <v>6081</v>
      </c>
      <c r="C20" s="1121">
        <v>2015</v>
      </c>
      <c r="D20" s="1120"/>
      <c r="E20" s="1120">
        <v>6081</v>
      </c>
      <c r="F20" s="1120">
        <v>6081</v>
      </c>
      <c r="G20" s="1122">
        <f t="shared" si="0"/>
        <v>6081</v>
      </c>
      <c r="H20" s="1181"/>
    </row>
    <row r="21" spans="1:8" ht="15.95" customHeight="1">
      <c r="A21" s="1124" t="s">
        <v>215</v>
      </c>
      <c r="B21" s="1120">
        <v>9252</v>
      </c>
      <c r="C21" s="1121">
        <v>2015</v>
      </c>
      <c r="D21" s="1120"/>
      <c r="E21" s="1120">
        <v>9252</v>
      </c>
      <c r="F21" s="1120">
        <v>9252</v>
      </c>
      <c r="G21" s="1122">
        <f t="shared" si="0"/>
        <v>9252</v>
      </c>
      <c r="H21" s="1181"/>
    </row>
    <row r="22" spans="1:8" ht="15.95" customHeight="1">
      <c r="A22" s="1124" t="s">
        <v>216</v>
      </c>
      <c r="B22" s="1120">
        <v>15000</v>
      </c>
      <c r="C22" s="1121">
        <v>2015</v>
      </c>
      <c r="D22" s="1120"/>
      <c r="E22" s="1120">
        <v>15000</v>
      </c>
      <c r="F22" s="1120">
        <v>15000</v>
      </c>
      <c r="G22" s="1122">
        <f t="shared" si="0"/>
        <v>15000</v>
      </c>
      <c r="H22" s="1181"/>
    </row>
    <row r="23" spans="1:8" ht="15.95" customHeight="1">
      <c r="A23" s="1124" t="s">
        <v>217</v>
      </c>
      <c r="B23" s="1120">
        <v>13900</v>
      </c>
      <c r="C23" s="1121">
        <v>2015</v>
      </c>
      <c r="D23" s="1120"/>
      <c r="E23" s="1120">
        <v>13900</v>
      </c>
      <c r="F23" s="1120">
        <v>13900</v>
      </c>
      <c r="G23" s="1122">
        <f t="shared" si="0"/>
        <v>13900</v>
      </c>
      <c r="H23" s="1181"/>
    </row>
    <row r="24" spans="1:8" ht="15.95" customHeight="1">
      <c r="A24" s="1124" t="s">
        <v>218</v>
      </c>
      <c r="B24" s="1120">
        <v>15500</v>
      </c>
      <c r="C24" s="1121">
        <v>2015</v>
      </c>
      <c r="D24" s="1120"/>
      <c r="E24" s="1120">
        <v>15500</v>
      </c>
      <c r="F24" s="1120">
        <v>15500</v>
      </c>
      <c r="G24" s="1122">
        <f t="shared" si="0"/>
        <v>15500</v>
      </c>
      <c r="H24" s="1181"/>
    </row>
    <row r="25" spans="1:8" ht="15.95" customHeight="1">
      <c r="A25" s="1124" t="s">
        <v>219</v>
      </c>
      <c r="B25" s="1120">
        <v>7499</v>
      </c>
      <c r="C25" s="1121">
        <v>2015</v>
      </c>
      <c r="D25" s="1120"/>
      <c r="E25" s="1120">
        <v>7499</v>
      </c>
      <c r="F25" s="1120">
        <v>7499</v>
      </c>
      <c r="G25" s="1122">
        <f t="shared" si="0"/>
        <v>7499</v>
      </c>
      <c r="H25" s="1181"/>
    </row>
    <row r="26" spans="1:8" ht="15.95" customHeight="1">
      <c r="A26" s="1124" t="s">
        <v>220</v>
      </c>
      <c r="B26" s="1120">
        <v>38821</v>
      </c>
      <c r="C26" s="1121">
        <v>2015</v>
      </c>
      <c r="D26" s="1120"/>
      <c r="E26" s="1120">
        <v>38821</v>
      </c>
      <c r="F26" s="1120">
        <v>38821</v>
      </c>
      <c r="G26" s="1122">
        <f t="shared" si="0"/>
        <v>38821</v>
      </c>
      <c r="H26" s="1181"/>
    </row>
    <row r="27" spans="1:8" ht="15.95" customHeight="1">
      <c r="A27" s="1124" t="s">
        <v>221</v>
      </c>
      <c r="B27" s="1120">
        <v>16000</v>
      </c>
      <c r="C27" s="1121">
        <v>2015</v>
      </c>
      <c r="D27" s="1120"/>
      <c r="E27" s="1120">
        <v>16000</v>
      </c>
      <c r="F27" s="1120">
        <v>16000</v>
      </c>
      <c r="G27" s="1122">
        <f t="shared" si="0"/>
        <v>16000</v>
      </c>
      <c r="H27" s="1181"/>
    </row>
    <row r="28" spans="1:8" ht="15.95" customHeight="1">
      <c r="A28" s="1124" t="s">
        <v>222</v>
      </c>
      <c r="B28" s="1120">
        <v>43980</v>
      </c>
      <c r="C28" s="1121">
        <v>2015</v>
      </c>
      <c r="D28" s="1120"/>
      <c r="E28" s="1120">
        <v>43980</v>
      </c>
      <c r="F28" s="1120">
        <v>43980</v>
      </c>
      <c r="G28" s="1122">
        <f t="shared" si="0"/>
        <v>43980</v>
      </c>
      <c r="H28" s="1181"/>
    </row>
    <row r="29" spans="1:8" ht="15.95" customHeight="1">
      <c r="A29" s="1124" t="s">
        <v>223</v>
      </c>
      <c r="B29" s="1120">
        <v>156000</v>
      </c>
      <c r="C29" s="1121">
        <v>2015</v>
      </c>
      <c r="D29" s="1120"/>
      <c r="E29" s="1120">
        <v>156000</v>
      </c>
      <c r="F29" s="1120">
        <v>156000</v>
      </c>
      <c r="G29" s="1122">
        <f t="shared" si="0"/>
        <v>156000</v>
      </c>
      <c r="H29" s="1181"/>
    </row>
    <row r="30" spans="1:8" ht="15.95" customHeight="1">
      <c r="A30" s="1124" t="s">
        <v>224</v>
      </c>
      <c r="B30" s="1120">
        <v>53500</v>
      </c>
      <c r="C30" s="1121">
        <v>2015</v>
      </c>
      <c r="D30" s="1120"/>
      <c r="E30" s="1120">
        <v>53500</v>
      </c>
      <c r="F30" s="1120">
        <v>53500</v>
      </c>
      <c r="G30" s="1122">
        <f t="shared" si="0"/>
        <v>53500</v>
      </c>
      <c r="H30" s="1181"/>
    </row>
    <row r="31" spans="1:8" ht="15.95" customHeight="1">
      <c r="A31" s="1124" t="s">
        <v>225</v>
      </c>
      <c r="B31" s="1120">
        <v>32918</v>
      </c>
      <c r="C31" s="1121">
        <v>2015</v>
      </c>
      <c r="D31" s="1120"/>
      <c r="E31" s="1120">
        <v>32918</v>
      </c>
      <c r="F31" s="1120">
        <v>32918</v>
      </c>
      <c r="G31" s="1122">
        <f t="shared" si="0"/>
        <v>32918</v>
      </c>
      <c r="H31" s="1181"/>
    </row>
    <row r="32" spans="1:8" ht="15.95" customHeight="1">
      <c r="A32" s="1126" t="s">
        <v>227</v>
      </c>
      <c r="B32" s="1127">
        <v>50800</v>
      </c>
      <c r="C32" s="1121">
        <v>2015</v>
      </c>
      <c r="D32" s="1127"/>
      <c r="E32" s="1127">
        <v>50800</v>
      </c>
      <c r="F32" s="1127">
        <v>50800</v>
      </c>
      <c r="G32" s="1122">
        <f t="shared" si="0"/>
        <v>50800</v>
      </c>
      <c r="H32" s="1181"/>
    </row>
    <row r="33" spans="1:8" ht="15.95" customHeight="1">
      <c r="A33" s="1126" t="s">
        <v>228</v>
      </c>
      <c r="B33" s="1127">
        <v>82550</v>
      </c>
      <c r="C33" s="1121">
        <v>2015</v>
      </c>
      <c r="D33" s="1127"/>
      <c r="E33" s="1127">
        <v>82550</v>
      </c>
      <c r="F33" s="1127">
        <v>82550</v>
      </c>
      <c r="G33" s="1122">
        <f t="shared" si="0"/>
        <v>82550</v>
      </c>
      <c r="H33" s="1181"/>
    </row>
    <row r="34" spans="1:8" ht="15.95" customHeight="1">
      <c r="A34" s="1126" t="s">
        <v>229</v>
      </c>
      <c r="B34" s="1127">
        <v>31750</v>
      </c>
      <c r="C34" s="1121">
        <v>2015</v>
      </c>
      <c r="D34" s="1127"/>
      <c r="E34" s="1127">
        <v>31750</v>
      </c>
      <c r="F34" s="1127">
        <v>31750</v>
      </c>
      <c r="G34" s="1122">
        <f t="shared" si="0"/>
        <v>31750</v>
      </c>
      <c r="H34" s="1181"/>
    </row>
    <row r="35" spans="1:8" ht="15.95" customHeight="1">
      <c r="A35" s="1126" t="s">
        <v>230</v>
      </c>
      <c r="B35" s="1127">
        <v>38100</v>
      </c>
      <c r="C35" s="1121">
        <v>2015</v>
      </c>
      <c r="D35" s="1127"/>
      <c r="E35" s="1127">
        <v>38100</v>
      </c>
      <c r="F35" s="1127">
        <v>38100</v>
      </c>
      <c r="G35" s="1122">
        <f t="shared" si="0"/>
        <v>38100</v>
      </c>
      <c r="H35" s="1181"/>
    </row>
    <row r="36" spans="1:8" ht="15.95" customHeight="1">
      <c r="A36" s="1126" t="s">
        <v>231</v>
      </c>
      <c r="B36" s="1127">
        <v>127000</v>
      </c>
      <c r="C36" s="1121">
        <v>2015</v>
      </c>
      <c r="D36" s="1127"/>
      <c r="E36" s="1127">
        <v>127000</v>
      </c>
      <c r="F36" s="1127">
        <v>127000</v>
      </c>
      <c r="G36" s="1122">
        <f t="shared" si="0"/>
        <v>127000</v>
      </c>
      <c r="H36" s="1181"/>
    </row>
    <row r="37" spans="1:8" ht="15.95" customHeight="1">
      <c r="A37" s="1126" t="s">
        <v>232</v>
      </c>
      <c r="B37" s="1127">
        <v>327970</v>
      </c>
      <c r="C37" s="1121">
        <v>2015</v>
      </c>
      <c r="D37" s="1127"/>
      <c r="E37" s="1127">
        <v>327970</v>
      </c>
      <c r="F37" s="1127">
        <v>327970</v>
      </c>
      <c r="G37" s="1122">
        <f t="shared" si="0"/>
        <v>327970</v>
      </c>
      <c r="H37" s="1181"/>
    </row>
    <row r="38" spans="1:8" ht="15.95" customHeight="1">
      <c r="A38" s="1126"/>
      <c r="B38" s="1127"/>
      <c r="C38" s="1128"/>
      <c r="D38" s="1127"/>
      <c r="E38" s="1127"/>
      <c r="F38" s="1129"/>
      <c r="G38" s="1122"/>
      <c r="H38" s="1181"/>
    </row>
    <row r="39" spans="1:8" ht="15.95" customHeight="1">
      <c r="A39" s="1126"/>
      <c r="B39" s="1127"/>
      <c r="C39" s="1128"/>
      <c r="D39" s="1127"/>
      <c r="E39" s="1127"/>
      <c r="F39" s="1129"/>
      <c r="G39" s="1122"/>
      <c r="H39" s="1181"/>
    </row>
    <row r="40" spans="1:8" ht="15.95" customHeight="1" thickBot="1">
      <c r="A40" s="1130"/>
      <c r="B40" s="1131"/>
      <c r="C40" s="1132"/>
      <c r="D40" s="1131"/>
      <c r="E40" s="1131"/>
      <c r="F40" s="1133"/>
      <c r="G40" s="1134">
        <f t="shared" si="0"/>
        <v>0</v>
      </c>
      <c r="H40" s="1181"/>
    </row>
    <row r="41" spans="1:8" s="14" customFormat="1" ht="18" customHeight="1" thickBot="1">
      <c r="A41" s="1135" t="s">
        <v>888</v>
      </c>
      <c r="B41" s="1116">
        <f>B5+B13</f>
        <v>4975752</v>
      </c>
      <c r="C41" s="1136"/>
      <c r="D41" s="1116">
        <f>SUM(D6:D40)</f>
        <v>0</v>
      </c>
      <c r="E41" s="1116">
        <f>E5+E13</f>
        <v>4975752</v>
      </c>
      <c r="F41" s="1116">
        <f>F5+F13</f>
        <v>4975752</v>
      </c>
      <c r="G41" s="1137">
        <f>G5+G13</f>
        <v>4975752</v>
      </c>
      <c r="H41" s="1181"/>
    </row>
    <row r="42" spans="1:8">
      <c r="F42" s="6"/>
      <c r="G42" s="6"/>
      <c r="H42" s="391"/>
    </row>
    <row r="43" spans="1:8">
      <c r="H43" s="391"/>
    </row>
    <row r="44" spans="1:8">
      <c r="H44" s="391"/>
    </row>
    <row r="45" spans="1:8">
      <c r="H45" s="391"/>
    </row>
    <row r="46" spans="1:8">
      <c r="H46" s="391"/>
    </row>
    <row r="47" spans="1:8">
      <c r="H47" s="391"/>
    </row>
    <row r="48" spans="1:8">
      <c r="H48" s="391"/>
    </row>
    <row r="49" spans="8:8">
      <c r="H49" s="391"/>
    </row>
    <row r="50" spans="8:8">
      <c r="H50" s="391"/>
    </row>
  </sheetData>
  <mergeCells count="3">
    <mergeCell ref="A1:G1"/>
    <mergeCell ref="F2:G2"/>
    <mergeCell ref="H1:H41"/>
  </mergeCells>
  <phoneticPr fontId="0" type="noConversion"/>
  <printOptions horizontalCentered="1"/>
  <pageMargins left="0.16" right="0.16" top="0.46" bottom="0.34" header="0.17" footer="0.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10</vt:i4>
      </vt:variant>
    </vt:vector>
  </HeadingPairs>
  <TitlesOfParts>
    <vt:vector size="33" baseType="lpstr">
      <vt:lpstr>ÖSSZEFÜGGÉSEK</vt:lpstr>
      <vt:lpstr>1.1.sz.mell.</vt:lpstr>
      <vt:lpstr>1.2.sz.mell.</vt:lpstr>
      <vt:lpstr>1.3.sz.mell.</vt:lpstr>
      <vt:lpstr>1.4.sz.mell.</vt:lpstr>
      <vt:lpstr>2.1.sz.mell  </vt:lpstr>
      <vt:lpstr>2.2.sz.mell  </vt:lpstr>
      <vt:lpstr>ELLENŐRZÉS-1.sz.2.1.sz.2.2.sz.</vt:lpstr>
      <vt:lpstr>3.sz.mell.</vt:lpstr>
      <vt:lpstr>4.sz.mell.</vt:lpstr>
      <vt:lpstr>5. sz. mell. </vt:lpstr>
      <vt:lpstr>6.1 sz. mell</vt:lpstr>
      <vt:lpstr>6.2. sz. mell.</vt:lpstr>
      <vt:lpstr>07 A</vt:lpstr>
      <vt:lpstr>1. tájékoztató tábla</vt:lpstr>
      <vt:lpstr>2. tájékoztató tábla</vt:lpstr>
      <vt:lpstr>3. tájékoztató tábla</vt:lpstr>
      <vt:lpstr>4. tájékoztató tábla</vt:lpstr>
      <vt:lpstr>5. tájékoztató tábla</vt:lpstr>
      <vt:lpstr>6.tájékoztató</vt:lpstr>
      <vt:lpstr>7. tájékoztató tábla</vt:lpstr>
      <vt:lpstr>8.tájékozatató</vt:lpstr>
      <vt:lpstr>9.tájékoztató</vt:lpstr>
      <vt:lpstr>'6.1 sz. mell'!Nyomtatási_cím</vt:lpstr>
      <vt:lpstr>'6.2. sz. mell.'!Nyomtatási_cím</vt:lpstr>
      <vt:lpstr>'07 A'!Nyomtatási_terület</vt:lpstr>
      <vt:lpstr>'1.1.sz.mell.'!Nyomtatási_terület</vt:lpstr>
      <vt:lpstr>'1.2.sz.mell.'!Nyomtatási_terület</vt:lpstr>
      <vt:lpstr>'1.3.sz.mell.'!Nyomtatási_terület</vt:lpstr>
      <vt:lpstr>'1.4.sz.mell.'!Nyomtatási_terület</vt:lpstr>
      <vt:lpstr>'2.1.sz.mell  '!Nyomtatási_terület</vt:lpstr>
      <vt:lpstr>'6.1 sz. mell'!Nyomtatási_terület</vt:lpstr>
      <vt:lpstr>'6.2. sz. 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2016-05-24T07:25:50Z</cp:lastPrinted>
  <dcterms:created xsi:type="dcterms:W3CDTF">2015-05-16T09:01:52Z</dcterms:created>
  <dcterms:modified xsi:type="dcterms:W3CDTF">2016-11-12T15:59:40Z</dcterms:modified>
</cp:coreProperties>
</file>